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假设" sheetId="1" state="visible" r:id="rId1"/>
    <sheet xmlns:r="http://schemas.openxmlformats.org/officeDocument/2006/relationships" name="分部P_L" sheetId="2" state="visible" r:id="rId2"/>
    <sheet xmlns:r="http://schemas.openxmlformats.org/officeDocument/2006/relationships" name="SOTP" sheetId="3" state="visible" r:id="rId3"/>
    <sheet xmlns:r="http://schemas.openxmlformats.org/officeDocument/2006/relationships" name="情景定价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#,##0.0"/>
    <numFmt numFmtId="166" formatCode="0.0%"/>
    <numFmt numFmtId="167" formatCode="0.0&quot;x&quot;"/>
  </numFmts>
  <fonts count="7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i val="1"/>
      <color rgb="00808080"/>
      <sz val="9"/>
    </font>
    <font>
      <name val="Arial"/>
      <b val="1"/>
      <color rgb="00000000"/>
    </font>
    <font>
      <name val="Arial"/>
      <color rgb="00000000"/>
    </font>
    <font>
      <name val="Arial"/>
      <color rgb="000000FF"/>
    </font>
    <font>
      <name val="Arial"/>
      <b val="1"/>
      <color rgb="00FFFFFF"/>
    </font>
  </fonts>
  <fills count="7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9"/>
      </patternFill>
    </fill>
    <fill>
      <patternFill patternType="solid">
        <fgColor rgb="00E8F5E9"/>
      </patternFill>
    </fill>
    <fill>
      <patternFill patternType="solid">
        <fgColor rgb="00FFEBEE"/>
      </patternFill>
    </fill>
    <fill>
      <patternFill patternType="solid">
        <fgColor rgb="00E3F2F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164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0" fontId="3" fillId="2" borderId="1" pivotButton="0" quotePrefix="0" xfId="0"/>
    <xf numFmtId="167" fontId="3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3" fillId="4" borderId="1" pivotButton="0" quotePrefix="0" xfId="0"/>
    <xf numFmtId="3" fontId="5" fillId="4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3" fillId="5" borderId="1" pivotButton="0" quotePrefix="0" xfId="0"/>
    <xf numFmtId="3" fontId="5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3" fontId="3" fillId="6" borderId="1" applyAlignment="1" pivotButton="0" quotePrefix="0" xfId="0">
      <alignment horizontal="center" vertical="center" wrapText="1"/>
    </xf>
    <xf numFmtId="167" fontId="5" fillId="4" borderId="1" applyAlignment="1" pivotButton="0" quotePrefix="0" xfId="0">
      <alignment horizontal="center" vertical="center" wrapText="1"/>
    </xf>
    <xf numFmtId="3" fontId="4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7" fontId="5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3" fontId="3" fillId="2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167" fontId="3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9" fontId="5" fillId="4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4" customWidth="1" min="3" max="3"/>
  </cols>
  <sheetData>
    <row r="1">
      <c r="A1" s="1" t="inlineStr">
        <is>
          <t>SpaceX (SPCX) — 模型假设（蓝色=可调输入）</t>
        </is>
      </c>
    </row>
    <row r="2">
      <c r="A2" s="2" t="inlineStr">
        <is>
          <t>数据截止 2026-06-12（上市日开盘前，固定定价）。单位 $M、股数 M、$/股。来源：SPCX 研究稿与 S-1。</t>
        </is>
      </c>
    </row>
    <row r="4">
      <c r="A4" s="3" t="inlineStr">
        <is>
          <t>上市与估值基础</t>
        </is>
      </c>
    </row>
    <row r="5">
      <c r="A5" s="4" t="inlineStr">
        <is>
          <t>IPO 定价 ($/share)</t>
        </is>
      </c>
      <c r="B5" s="5" t="n">
        <v>135</v>
      </c>
    </row>
    <row r="6">
      <c r="A6" s="4" t="inlineStr">
        <is>
          <t>整体估值 ($M)</t>
        </is>
      </c>
      <c r="B6" s="6" t="n">
        <v>1770000</v>
      </c>
    </row>
    <row r="7">
      <c r="A7" s="4" t="inlineStr">
        <is>
          <t>募资 ($M)</t>
        </is>
      </c>
      <c r="B7" s="6" t="n">
        <v>75000</v>
      </c>
    </row>
    <row r="8">
      <c r="A8" s="4" t="inlineStr">
        <is>
          <t>发行 A 类股 (M)</t>
        </is>
      </c>
      <c r="B8" s="7" t="n">
        <v>555.6</v>
      </c>
    </row>
    <row r="9">
      <c r="A9" s="4" t="inlineStr">
        <is>
          <t>绿鞋 (M)</t>
        </is>
      </c>
      <c r="B9" s="7" t="n">
        <v>83.33</v>
      </c>
    </row>
    <row r="10">
      <c r="A10" s="4" t="inlineStr">
        <is>
          <t>总股数估算 (M)</t>
        </is>
      </c>
      <c r="B10" s="6" t="n">
        <v>13111</v>
      </c>
    </row>
    <row r="11">
      <c r="A11" s="4" t="inlineStr">
        <is>
          <t>自由流通占比</t>
        </is>
      </c>
      <c r="B11" s="8" t="n">
        <v>0.04</v>
      </c>
    </row>
    <row r="12">
      <c r="A12" s="4" t="inlineStr">
        <is>
          <t>马斯克投票权</t>
        </is>
      </c>
      <c r="B12" s="8" t="n">
        <v>0.824</v>
      </c>
    </row>
    <row r="13">
      <c r="A13" s="4" t="inlineStr">
        <is>
          <t>马斯克经济权益</t>
        </is>
      </c>
      <c r="B13" s="8" t="n">
        <v>0.49</v>
      </c>
    </row>
    <row r="14">
      <c r="A14" s="4" t="inlineStr">
        <is>
          <t>2025 合并营收 ($M)</t>
        </is>
      </c>
      <c r="B14" s="6" t="n">
        <v>18674</v>
      </c>
    </row>
    <row r="15">
      <c r="A15" s="9" t="inlineStr">
        <is>
          <t>隐含 P/S (2025)</t>
        </is>
      </c>
      <c r="B15" s="10">
        <f>B6/B14</f>
        <v/>
      </c>
    </row>
    <row r="16">
      <c r="A16" s="2" t="inlineStr">
        <is>
          <t>注：总股数、经济权益等为推算口径；马斯克 49% 经济权益对应 $2.04T 估值($156/股)单独破万亿。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4" customWidth="1" min="4" max="4"/>
    <col width="12" customWidth="1" min="5" max="5"/>
  </cols>
  <sheetData>
    <row r="1">
      <c r="A1" s="1" t="inlineStr">
        <is>
          <t>分部 P&amp;L（2025 全年，$M；来源：S-1 招股书）</t>
        </is>
      </c>
    </row>
    <row r="2">
      <c r="A2" s="2" t="inlineStr">
        <is>
          <t>现金从星链来，故事从 AI 来：星链是唯一规模化盈利分部；AI 吃掉六成 capex 仍在失血。</t>
        </is>
      </c>
    </row>
    <row r="4">
      <c r="A4" s="11" t="inlineStr">
        <is>
          <t>分部</t>
        </is>
      </c>
      <c r="B4" s="11" t="inlineStr">
        <is>
          <t>营收</t>
        </is>
      </c>
      <c r="C4" s="11" t="inlineStr">
        <is>
          <t>经营利润</t>
        </is>
      </c>
      <c r="D4" s="11" t="inlineStr">
        <is>
          <t>分部调整后EBITDA</t>
        </is>
      </c>
      <c r="E4" s="11" t="inlineStr">
        <is>
          <t>资本开支</t>
        </is>
      </c>
    </row>
    <row r="5">
      <c r="A5" s="12" t="inlineStr">
        <is>
          <t>Connectivity 星链</t>
        </is>
      </c>
      <c r="B5" s="13" t="n">
        <v>11387</v>
      </c>
      <c r="C5" s="13" t="n">
        <v>4423</v>
      </c>
      <c r="D5" s="13" t="n">
        <v>7168</v>
      </c>
      <c r="E5" s="13" t="n">
        <v>4178</v>
      </c>
    </row>
    <row r="6">
      <c r="A6" s="14" t="inlineStr">
        <is>
          <t>Space 火箭</t>
        </is>
      </c>
      <c r="B6" s="6" t="n">
        <v>4086</v>
      </c>
      <c r="C6" s="6" t="n">
        <v>-657</v>
      </c>
      <c r="D6" s="6" t="n">
        <v>653</v>
      </c>
      <c r="E6" s="6" t="n">
        <v>3832</v>
      </c>
    </row>
    <row r="7">
      <c r="A7" s="15" t="inlineStr">
        <is>
          <t>AI (xAI/Grok/X)</t>
        </is>
      </c>
      <c r="B7" s="16" t="n">
        <v>3201</v>
      </c>
      <c r="C7" s="16" t="n">
        <v>-6355</v>
      </c>
      <c r="D7" s="16" t="n">
        <v>-1237</v>
      </c>
      <c r="E7" s="16" t="n">
        <v>12727</v>
      </c>
    </row>
    <row r="8">
      <c r="A8" s="17" t="inlineStr">
        <is>
          <t>合计</t>
        </is>
      </c>
      <c r="B8" s="18">
        <f>SUM(B5:B7)</f>
        <v/>
      </c>
      <c r="C8" s="18">
        <f>SUM(C5:C7)</f>
        <v/>
      </c>
      <c r="D8" s="18">
        <f>SUM(D5:D7)</f>
        <v/>
      </c>
      <c r="E8" s="18">
        <f>SUM(E5:E7)</f>
        <v/>
      </c>
    </row>
    <row r="10">
      <c r="A10" s="2" t="inlineStr">
        <is>
          <t>算力合约：Anthropic $12.5/月(至2029-05) + Google $9.2/月(32月) ≈ $21.7/月、约 $260/年——已超 2025 三分部营收合计。</t>
        </is>
      </c>
    </row>
    <row r="11">
      <c r="A11" s="2" t="inlineStr">
        <is>
          <t>2026 Q1：营收 $4,700M、经营亏损 $1,900M、调整后 EBITDA $1,100M。AI 单季 capex $7,700M（占 76%）。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SOTP 分部估值（基于 2025 营收）</t>
        </is>
      </c>
    </row>
    <row r="2">
      <c r="A2" s="2" t="inlineStr">
        <is>
          <t>非 AI（星链+火箭）基本面撑约 $300-500B；剩余约 $1.2-1.4T 全压在仍失血的 AI 段 → 隐含约 300-460x P/S。</t>
        </is>
      </c>
    </row>
    <row r="4">
      <c r="A4" s="11" t="inlineStr">
        <is>
          <t>分部</t>
        </is>
      </c>
      <c r="B4" s="11" t="inlineStr">
        <is>
          <t>2025营收($M)</t>
        </is>
      </c>
      <c r="C4" s="11" t="inlineStr">
        <is>
          <t>应用 P/S</t>
        </is>
      </c>
      <c r="D4" s="11" t="inlineStr">
        <is>
          <t>分部估值($M)</t>
        </is>
      </c>
      <c r="E4" s="11" t="inlineStr">
        <is>
          <t>口径</t>
        </is>
      </c>
    </row>
    <row r="5">
      <c r="A5" s="12" t="inlineStr">
        <is>
          <t>星链</t>
        </is>
      </c>
      <c r="B5" s="13" t="n">
        <v>11387</v>
      </c>
      <c r="C5" s="19" t="n">
        <v>20</v>
      </c>
      <c r="D5" s="20">
        <f>B5*C5</f>
        <v/>
      </c>
      <c r="E5" s="21" t="inlineStr">
        <is>
          <t>15-20x 区间中值</t>
        </is>
      </c>
    </row>
    <row r="6">
      <c r="A6" s="14" t="inlineStr">
        <is>
          <t>火箭</t>
        </is>
      </c>
      <c r="B6" s="6" t="n">
        <v>4086</v>
      </c>
      <c r="C6" s="22" t="n">
        <v>15</v>
      </c>
      <c r="D6" s="23">
        <f>B6*C6</f>
        <v/>
      </c>
      <c r="E6" s="21" t="inlineStr">
        <is>
          <t>10-15x；战略入口</t>
        </is>
      </c>
    </row>
    <row r="7">
      <c r="A7" s="9" t="inlineStr">
        <is>
          <t>非 AI 小计</t>
        </is>
      </c>
      <c r="D7" s="24">
        <f>D5+D6</f>
        <v/>
      </c>
    </row>
    <row r="9">
      <c r="A9" s="4" t="inlineStr">
        <is>
          <t>整体估值（IPO）</t>
        </is>
      </c>
      <c r="D9" s="23">
        <f>'假设'!B6</f>
        <v/>
      </c>
    </row>
    <row r="10">
      <c r="A10" s="15">
        <f> AI 段隐含估值</f>
        <v/>
      </c>
      <c r="D10" s="25">
        <f>D9-D7</f>
        <v/>
      </c>
    </row>
    <row r="11">
      <c r="A11" s="15" t="inlineStr">
        <is>
          <t>AI 段隐含 P/S（2025 AI 营收 $3,201M）</t>
        </is>
      </c>
      <c r="D11" s="26">
        <f>D10/3201</f>
        <v/>
      </c>
    </row>
    <row r="13">
      <c r="A13" s="2" t="inlineStr">
        <is>
          <t>解读：把 SpaceX 从航天股重新包装成 AI 基础设施股——估值绝大部分由 AI 叙事承担，是全表最经不起推敲的数。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4" customWidth="1" min="4" max="4"/>
  </cols>
  <sheetData>
    <row r="1">
      <c r="A1" s="1" t="inlineStr">
        <is>
          <t>情景定价：双锚 + 90 天区间</t>
        </is>
      </c>
    </row>
    <row r="2">
      <c r="A2" s="2" t="inlineStr">
        <is>
          <t>多空各钉一个锚：MS 远期叙事 vs Morningstar 独立 FV。两锚之差即全部争议。</t>
        </is>
      </c>
    </row>
    <row r="4">
      <c r="A4" s="11" t="inlineStr">
        <is>
          <t>锚 / 情景</t>
        </is>
      </c>
      <c r="B4" s="11" t="inlineStr">
        <is>
          <t>依据</t>
        </is>
      </c>
      <c r="C4" s="11" t="inlineStr">
        <is>
          <t>估值/股价</t>
        </is>
      </c>
      <c r="D4" s="11" t="inlineStr">
        <is>
          <t>vs IPO $135</t>
        </is>
      </c>
    </row>
    <row r="5">
      <c r="A5" s="12" t="inlineStr">
        <is>
          <t>多头锚（MS）</t>
        </is>
      </c>
      <c r="B5" s="27" t="inlineStr">
        <is>
          <t>2040 营收 $3.4T、EBITDA $2.7T（79% 利润率）；AI TAM $26.5T</t>
        </is>
      </c>
      <c r="C5" s="28" t="inlineStr">
        <is>
          <t>远期叙事驱动</t>
        </is>
      </c>
      <c r="D5" s="28" t="inlineStr">
        <is>
          <t>—</t>
        </is>
      </c>
    </row>
    <row r="6">
      <c r="A6" s="15" t="inlineStr">
        <is>
          <t>空头锚（Morningstar）</t>
        </is>
      </c>
      <c r="B6" s="29" t="inlineStr">
        <is>
          <t>只有星链盈利；xAI 2026 烧约 $100 亿。公允价 $780B</t>
        </is>
      </c>
      <c r="C6" s="30" t="n">
        <v>63</v>
      </c>
      <c r="D6" s="31">
        <f>C6/'假设'!$B$5-1</f>
        <v/>
      </c>
    </row>
    <row r="8">
      <c r="A8" s="3" t="inlineStr">
        <is>
          <t>90 天区间（情景测算）</t>
        </is>
      </c>
    </row>
    <row r="9">
      <c r="A9" s="11" t="inlineStr">
        <is>
          <t>情景</t>
        </is>
      </c>
      <c r="B9" s="11" t="inlineStr">
        <is>
          <t>驱动</t>
        </is>
      </c>
      <c r="C9" s="11" t="inlineStr">
        <is>
          <t>区间幅度</t>
        </is>
      </c>
      <c r="D9" s="11" t="inlineStr">
        <is>
          <t>对应股价($)</t>
        </is>
      </c>
    </row>
    <row r="10">
      <c r="A10" s="12" t="inlineStr">
        <is>
          <t>乐观</t>
        </is>
      </c>
      <c r="B10" s="27" t="inlineStr">
        <is>
          <t>稀缺流通盘 + 7 月初指数强制买盘 + 情绪延续</t>
        </is>
      </c>
      <c r="C10" s="32" t="n">
        <v>0.5</v>
      </c>
      <c r="D10" s="33">
        <f>'假设'!$B$5*(1+C10)</f>
        <v/>
      </c>
    </row>
    <row r="11">
      <c r="A11" s="15" t="inlineStr">
        <is>
          <t>悲观</t>
        </is>
      </c>
      <c r="B11" s="29" t="inlineStr">
        <is>
          <t>科技股/利率承压 + 被动买盘后真实价格发现</t>
        </is>
      </c>
      <c r="C11" s="34" t="n">
        <v>-0.4</v>
      </c>
      <c r="D11" s="35">
        <f>'假设'!$B$5*(1+C11)</f>
        <v/>
      </c>
    </row>
    <row r="13">
      <c r="A13" s="2" t="inlineStr">
        <is>
          <t>结构提示：4% 流通盘 + 双层股权(马斯克 82.4% 投票权) + Nasdaq-100 约 15 天后纳入(QQQ 约 $220-270 亿强制买入，7 月初)。首日价格被托，与基本面关系淡。</t>
        </is>
      </c>
    </row>
    <row r="15">
      <c r="A15" s="2" t="inlineStr">
        <is>
          <t>历史地心引力：募资 &gt;$500 亿的巨型 IPO，挂牌一年后中位回报 −31.9%（22V Research）。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2026-06-27T07:24:09Z</dcterms:created>
  <dcterms:modified xmlns:dcterms="http://purl.org/dc/terms/" xmlns:xsi="http://www.w3.org/2001/XMLSchema-instance" xsi:type="dcterms:W3CDTF">2026-06-27T07:24:09Z</dcterms:modified>
</cp:coreProperties>
</file>