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假设" sheetId="1" state="visible" r:id="rId1"/>
    <sheet xmlns:r="http://schemas.openxmlformats.org/officeDocument/2006/relationships" name="季度模型" sheetId="2" state="visible" r:id="rId2"/>
    <sheet xmlns:r="http://schemas.openxmlformats.org/officeDocument/2006/relationships" name="DCF" sheetId="3" state="visible" r:id="rId3"/>
    <sheet xmlns:r="http://schemas.openxmlformats.org/officeDocument/2006/relationships" name="SOTP" sheetId="4" state="visible" r:id="rId4"/>
    <sheet xmlns:r="http://schemas.openxmlformats.org/officeDocument/2006/relationships" name="情景定价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$#,##0.00"/>
    <numFmt numFmtId="165" formatCode="0.0&quot;x&quot;"/>
    <numFmt numFmtId="166" formatCode="0.0%"/>
    <numFmt numFmtId="167" formatCode="0.0"/>
    <numFmt numFmtId="168" formatCode="#,##0.0"/>
  </numFmts>
  <fonts count="8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i val="1"/>
      <color rgb="00808080"/>
      <sz val="9"/>
    </font>
    <font>
      <name val="Arial"/>
      <b val="1"/>
      <color rgb="00000000"/>
    </font>
    <font>
      <name val="Arial"/>
      <color rgb="00000000"/>
    </font>
    <font>
      <name val="Arial"/>
      <color rgb="000000FF"/>
    </font>
    <font>
      <name val="Arial"/>
      <b val="1"/>
      <color rgb="00FFFFFF"/>
    </font>
    <font>
      <name val="Arial"/>
      <b val="1"/>
      <color rgb="000000FF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8F5E9"/>
      </patternFill>
    </fill>
    <fill>
      <patternFill patternType="solid">
        <fgColor rgb="00FFF2CC"/>
      </patternFill>
    </fill>
    <fill>
      <patternFill patternType="solid">
        <fgColor rgb="00FFEBEE"/>
      </patternFill>
    </fill>
    <fill>
      <patternFill patternType="solid">
        <fgColor rgb="00E3F2FD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1" pivotButton="0" quotePrefix="0" xfId="0"/>
    <xf numFmtId="164" fontId="5" fillId="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3" fillId="3" borderId="1" pivotButton="0" quotePrefix="0" xfId="0"/>
    <xf numFmtId="3" fontId="5" fillId="3" borderId="1" applyAlignment="1" pivotButton="0" quotePrefix="0" xfId="0">
      <alignment horizontal="center" vertical="center" wrapText="1"/>
    </xf>
    <xf numFmtId="165" fontId="5" fillId="3" borderId="1" applyAlignment="1" pivotButton="0" quotePrefix="0" xfId="0">
      <alignment horizontal="center" vertical="center" wrapText="1"/>
    </xf>
    <xf numFmtId="9" fontId="5" fillId="3" borderId="1" applyAlignment="1" pivotButton="0" quotePrefix="0" xfId="0">
      <alignment horizontal="center" vertical="center" wrapText="1"/>
    </xf>
    <xf numFmtId="0" fontId="3" fillId="4" borderId="1" pivotButton="0" quotePrefix="0" xfId="0"/>
    <xf numFmtId="3" fontId="5" fillId="4" borderId="1" applyAlignment="1" pivotButton="0" quotePrefix="0" xfId="0">
      <alignment horizontal="center" vertical="center" wrapText="1"/>
    </xf>
    <xf numFmtId="165" fontId="5" fillId="4" borderId="1" applyAlignment="1" pivotButton="0" quotePrefix="0" xfId="0">
      <alignment horizontal="center" vertical="center" wrapText="1"/>
    </xf>
    <xf numFmtId="9" fontId="5" fillId="4" borderId="1" applyAlignment="1" pivotButton="0" quotePrefix="0" xfId="0">
      <alignment horizontal="center" vertical="center" wrapText="1"/>
    </xf>
    <xf numFmtId="0" fontId="3" fillId="5" borderId="1" pivotButton="0" quotePrefix="0" xfId="0"/>
    <xf numFmtId="3" fontId="5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9" fontId="5" fillId="5" borderId="1" applyAlignment="1" pivotButton="0" quotePrefix="0" xfId="0">
      <alignment horizontal="center" vertical="center" wrapText="1"/>
    </xf>
    <xf numFmtId="0" fontId="3" fillId="0" borderId="1" pivotButton="0" quotePrefix="0" xfId="0"/>
    <xf numFmtId="166" fontId="5" fillId="0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3" fontId="3" fillId="4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  <xf numFmtId="167" fontId="5" fillId="0" borderId="1" applyAlignment="1" pivotButton="0" quotePrefix="0" xfId="0">
      <alignment horizontal="center" vertical="center" wrapText="1"/>
    </xf>
    <xf numFmtId="166" fontId="7" fillId="4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164" fontId="3" fillId="6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168" fontId="4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168" fontId="3" fillId="0" borderId="1" applyAlignment="1" pivotButton="0" quotePrefix="0" xfId="0">
      <alignment horizontal="center" vertical="center" wrapText="1"/>
    </xf>
    <xf numFmtId="168" fontId="5" fillId="0" borderId="1" applyAlignment="1" pivotButton="0" quotePrefix="0" xfId="0">
      <alignment horizontal="center" vertical="center" wrapText="1"/>
    </xf>
    <xf numFmtId="3" fontId="4" fillId="3" borderId="1" applyAlignment="1" pivotButton="0" quotePrefix="0" xfId="0">
      <alignment horizontal="center" vertical="center" wrapText="1"/>
    </xf>
    <xf numFmtId="165" fontId="4" fillId="3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166" fontId="4" fillId="3" borderId="1" applyAlignment="1" pivotButton="0" quotePrefix="0" xfId="0">
      <alignment horizontal="center" vertical="center" wrapText="1"/>
    </xf>
    <xf numFmtId="9" fontId="4" fillId="3" borderId="1" applyAlignment="1" pivotButton="0" quotePrefix="0" xfId="0">
      <alignment horizontal="center" vertical="center" wrapText="1"/>
    </xf>
    <xf numFmtId="3" fontId="4" fillId="4" borderId="1" applyAlignment="1" pivotButton="0" quotePrefix="0" xfId="0">
      <alignment horizontal="center" vertical="center" wrapText="1"/>
    </xf>
    <xf numFmtId="165" fontId="4" fillId="4" borderId="1" applyAlignment="1" pivotButton="0" quotePrefix="0" xfId="0">
      <alignment horizontal="center" vertical="center" wrapText="1"/>
    </xf>
    <xf numFmtId="166" fontId="4" fillId="4" borderId="1" applyAlignment="1" pivotButton="0" quotePrefix="0" xfId="0">
      <alignment horizontal="center" vertical="center" wrapText="1"/>
    </xf>
    <xf numFmtId="9" fontId="4" fillId="4" borderId="1" applyAlignment="1" pivotButton="0" quotePrefix="0" xfId="0">
      <alignment horizontal="center" vertical="center" wrapText="1"/>
    </xf>
    <xf numFmtId="3" fontId="4" fillId="5" borderId="1" applyAlignment="1" pivotButton="0" quotePrefix="0" xfId="0">
      <alignment horizontal="center" vertical="center" wrapText="1"/>
    </xf>
    <xf numFmtId="165" fontId="4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166" fontId="4" fillId="5" borderId="1" applyAlignment="1" pivotButton="0" quotePrefix="0" xfId="0">
      <alignment horizontal="center" vertical="center" wrapText="1"/>
    </xf>
    <xf numFmtId="9" fontId="4" fillId="5" borderId="1" applyAlignment="1" pivotButton="0" quotePrefix="0" xfId="0">
      <alignment horizontal="center" vertical="center" wrapText="1"/>
    </xf>
    <xf numFmtId="0" fontId="3" fillId="6" borderId="1" pivotButton="0" quotePrefix="0" xfId="0"/>
    <xf numFmtId="166" fontId="3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2" customWidth="1" min="4" max="4"/>
    <col width="12" customWidth="1" min="5" max="5"/>
  </cols>
  <sheetData>
    <row r="1">
      <c r="A1" s="1" t="inlineStr">
        <is>
          <t>Rocket Lab (RKLB) — 模型假设（蓝色=可调输入；黄底=关键假设）</t>
        </is>
      </c>
    </row>
    <row r="2">
      <c r="A2" s="2" t="inlineStr">
        <is>
          <t>数据截止 2026-06-04 / 股价 2026-06-02；单位 $M、股数 M、价格 $/股。来源：RKLB 投资备忘录（口径一致）</t>
        </is>
      </c>
    </row>
    <row r="4">
      <c r="A4" s="3" t="inlineStr">
        <is>
          <t>估值基础</t>
        </is>
      </c>
    </row>
    <row r="5">
      <c r="A5" s="4" t="inlineStr">
        <is>
          <t>现价 ($/share)</t>
        </is>
      </c>
      <c r="B5" s="5" t="n">
        <v>123.32</v>
      </c>
    </row>
    <row r="6">
      <c r="A6" s="4" t="inlineStr">
        <is>
          <t>摊薄股数-当前 (M)</t>
        </is>
      </c>
      <c r="B6" s="6" t="n">
        <v>585</v>
      </c>
    </row>
    <row r="7">
      <c r="A7" s="4" t="inlineStr">
        <is>
          <t>摊薄股数-2028E (M)</t>
        </is>
      </c>
      <c r="B7" s="6" t="n">
        <v>800</v>
      </c>
    </row>
    <row r="8">
      <c r="A8" s="4" t="inlineStr">
        <is>
          <t>净现金 ($M)</t>
        </is>
      </c>
      <c r="B8" s="6" t="n">
        <v>1500</v>
      </c>
    </row>
    <row r="9">
      <c r="A9" s="4" t="inlineStr">
        <is>
          <t>EV ($M)</t>
        </is>
      </c>
      <c r="B9" s="6" t="n">
        <v>70500</v>
      </c>
    </row>
    <row r="10">
      <c r="A10" s="4" t="inlineStr">
        <is>
          <t>在手订单 ($M)</t>
        </is>
      </c>
      <c r="B10" s="6" t="n">
        <v>2220</v>
      </c>
    </row>
    <row r="11">
      <c r="A11" s="4" t="inlineStr">
        <is>
          <t>2025 全年营收 ($M)</t>
        </is>
      </c>
      <c r="B11" s="6" t="n">
        <v>602</v>
      </c>
    </row>
    <row r="13">
      <c r="A13" s="3" t="inlineStr">
        <is>
          <t>情景假设（2028E 营收 × P/S 倍数）</t>
        </is>
      </c>
    </row>
    <row r="14">
      <c r="A14" s="7" t="inlineStr">
        <is>
          <t>情景</t>
        </is>
      </c>
      <c r="B14" s="7" t="inlineStr">
        <is>
          <t>2028E营收($M)</t>
        </is>
      </c>
      <c r="C14" s="7" t="inlineStr">
        <is>
          <t>P/S</t>
        </is>
      </c>
      <c r="D14" s="7" t="inlineStr">
        <is>
          <t>概率</t>
        </is>
      </c>
    </row>
    <row r="15">
      <c r="A15" s="8" t="inlineStr">
        <is>
          <t>乐观 Bull</t>
        </is>
      </c>
      <c r="B15" s="9" t="n">
        <v>2400</v>
      </c>
      <c r="C15" s="10" t="n">
        <v>45</v>
      </c>
      <c r="D15" s="11" t="n">
        <v>0.3</v>
      </c>
    </row>
    <row r="16">
      <c r="A16" s="12" t="inlineStr">
        <is>
          <t>中性 Base</t>
        </is>
      </c>
      <c r="B16" s="13" t="n">
        <v>1800</v>
      </c>
      <c r="C16" s="14" t="n">
        <v>30</v>
      </c>
      <c r="D16" s="15" t="n">
        <v>0.45</v>
      </c>
    </row>
    <row r="17">
      <c r="A17" s="16" t="inlineStr">
        <is>
          <t>悲观 Bear</t>
        </is>
      </c>
      <c r="B17" s="17" t="n">
        <v>1400</v>
      </c>
      <c r="C17" s="18" t="n">
        <v>15</v>
      </c>
      <c r="D17" s="19" t="n">
        <v>0.25</v>
      </c>
    </row>
    <row r="18">
      <c r="A18" s="2" t="inlineStr">
        <is>
          <t>注：P/S 倍数、2028E 营收、概率均为推算/模型化口径，公司未披露。备忘录概率加权目标价 ≈ $95（-23%）。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</cols>
  <sheetData>
    <row r="1">
      <c r="A1" s="1" t="inlineStr">
        <is>
          <t>季度财务模型（模型化口径；FY26 Q2 为公司指引，其后为推算）</t>
        </is>
      </c>
    </row>
    <row r="2">
      <c r="A2" s="2" t="inlineStr">
        <is>
          <t>蓝色=输入；黑色=公式。来源：RKLB 投资备忘录 5.3 节未来 8 季度前瞻。</t>
        </is>
      </c>
    </row>
    <row r="4">
      <c r="A4" s="7" t="inlineStr">
        <is>
          <t>($M)</t>
        </is>
      </c>
      <c r="B4" s="7" t="inlineStr">
        <is>
          <t>Q2'26E</t>
        </is>
      </c>
      <c r="C4" s="7" t="inlineStr">
        <is>
          <t>Q3'26E</t>
        </is>
      </c>
      <c r="D4" s="7" t="inlineStr">
        <is>
          <t>Q4'26E</t>
        </is>
      </c>
      <c r="E4" s="7" t="inlineStr">
        <is>
          <t>Q1'27E</t>
        </is>
      </c>
      <c r="F4" s="7" t="inlineStr">
        <is>
          <t>Q2'27E</t>
        </is>
      </c>
      <c r="G4" s="7" t="inlineStr">
        <is>
          <t>Q3'27E</t>
        </is>
      </c>
      <c r="H4" s="7" t="inlineStr">
        <is>
          <t>Q4'27E</t>
        </is>
      </c>
    </row>
    <row r="5">
      <c r="A5" s="20" t="inlineStr">
        <is>
          <t>营收</t>
        </is>
      </c>
      <c r="B5" s="6" t="n">
        <v>232</v>
      </c>
      <c r="C5" s="6" t="n">
        <v>265</v>
      </c>
      <c r="D5" s="6" t="n">
        <v>298</v>
      </c>
      <c r="E5" s="6" t="n">
        <v>260</v>
      </c>
      <c r="F5" s="6" t="n">
        <v>295</v>
      </c>
      <c r="G5" s="6" t="n">
        <v>320</v>
      </c>
      <c r="H5" s="6" t="n">
        <v>355</v>
      </c>
    </row>
    <row r="6">
      <c r="A6" s="20" t="inlineStr">
        <is>
          <t>YoY %</t>
        </is>
      </c>
      <c r="B6" s="21" t="n">
        <v>0.61</v>
      </c>
      <c r="C6" s="21" t="n">
        <v>0.71</v>
      </c>
      <c r="D6" s="21" t="n">
        <v>0.66</v>
      </c>
      <c r="E6" s="21" t="n">
        <v>0.3</v>
      </c>
      <c r="F6" s="21" t="n">
        <v>0.27</v>
      </c>
      <c r="G6" s="21" t="n">
        <v>0.21</v>
      </c>
      <c r="H6" s="21" t="n">
        <v>0.19</v>
      </c>
    </row>
    <row r="7">
      <c r="A7" s="20" t="inlineStr">
        <is>
          <t>Non-GAAP 毛利率</t>
        </is>
      </c>
      <c r="B7" s="21" t="n">
        <v>0.44</v>
      </c>
      <c r="C7" s="21" t="n">
        <v>0.45</v>
      </c>
      <c r="D7" s="21" t="n">
        <v>0.46</v>
      </c>
      <c r="E7" s="21" t="n">
        <v>0.47</v>
      </c>
      <c r="F7" s="21" t="n">
        <v>0.48</v>
      </c>
      <c r="G7" s="21" t="n">
        <v>0.49</v>
      </c>
      <c r="H7" s="21" t="n">
        <v>0.5</v>
      </c>
    </row>
    <row r="8">
      <c r="A8" s="20" t="inlineStr">
        <is>
          <t>Non-GAAP 毛利</t>
        </is>
      </c>
      <c r="B8" s="22">
        <f>B5*B7</f>
        <v/>
      </c>
      <c r="C8" s="22">
        <f>C5*C7</f>
        <v/>
      </c>
      <c r="D8" s="22">
        <f>D5*D7</f>
        <v/>
      </c>
      <c r="E8" s="22">
        <f>E5*E7</f>
        <v/>
      </c>
      <c r="F8" s="22">
        <f>F5*F7</f>
        <v/>
      </c>
      <c r="G8" s="22">
        <f>G5*G7</f>
        <v/>
      </c>
      <c r="H8" s="22">
        <f>H5*H7</f>
        <v/>
      </c>
    </row>
    <row r="9">
      <c r="A9" s="20" t="inlineStr">
        <is>
          <t>R&amp;D</t>
        </is>
      </c>
      <c r="B9" s="6" t="n">
        <v>52</v>
      </c>
      <c r="C9" s="6" t="n">
        <v>58</v>
      </c>
      <c r="D9" s="6" t="n">
        <v>60</v>
      </c>
      <c r="E9" s="6" t="n">
        <v>55</v>
      </c>
      <c r="F9" s="6" t="n">
        <v>60</v>
      </c>
      <c r="G9" s="6" t="n">
        <v>65</v>
      </c>
      <c r="H9" s="6" t="n">
        <v>70</v>
      </c>
    </row>
    <row r="10">
      <c r="A10" s="20" t="inlineStr">
        <is>
          <t>SG&amp;A</t>
        </is>
      </c>
      <c r="B10" s="6" t="n">
        <v>45</v>
      </c>
      <c r="C10" s="6" t="n">
        <v>48</v>
      </c>
      <c r="D10" s="6" t="n">
        <v>52</v>
      </c>
      <c r="E10" s="6" t="n">
        <v>48</v>
      </c>
      <c r="F10" s="6" t="n">
        <v>52</v>
      </c>
      <c r="G10" s="6" t="n">
        <v>55</v>
      </c>
      <c r="H10" s="6" t="n">
        <v>58</v>
      </c>
    </row>
    <row r="11">
      <c r="A11" s="12" t="inlineStr">
        <is>
          <t>Adj. EBITDA</t>
        </is>
      </c>
      <c r="B11" s="23" t="n">
        <v>5</v>
      </c>
      <c r="C11" s="23" t="n">
        <v>13</v>
      </c>
      <c r="D11" s="23" t="n">
        <v>25</v>
      </c>
      <c r="E11" s="23" t="n">
        <v>19</v>
      </c>
      <c r="F11" s="23" t="n">
        <v>30</v>
      </c>
      <c r="G11" s="23" t="n">
        <v>37</v>
      </c>
      <c r="H11" s="23" t="n">
        <v>50</v>
      </c>
    </row>
    <row r="12">
      <c r="A12" s="4" t="inlineStr">
        <is>
          <t>Adj. EBITDA 利润率</t>
        </is>
      </c>
      <c r="B12" s="24">
        <f>B11/B5</f>
        <v/>
      </c>
      <c r="C12" s="24">
        <f>C11/C5</f>
        <v/>
      </c>
      <c r="D12" s="24">
        <f>D11/D5</f>
        <v/>
      </c>
      <c r="E12" s="24">
        <f>E11/E5</f>
        <v/>
      </c>
      <c r="F12" s="24">
        <f>F11/F5</f>
        <v/>
      </c>
      <c r="G12" s="24">
        <f>G11/G5</f>
        <v/>
      </c>
      <c r="H12" s="24">
        <f>H11/H5</f>
        <v/>
      </c>
    </row>
    <row r="13">
      <c r="A13" s="20" t="inlineStr">
        <is>
          <t>经营性现金流</t>
        </is>
      </c>
      <c r="B13" s="6" t="n">
        <v>-15</v>
      </c>
      <c r="C13" s="6" t="n">
        <v>-5</v>
      </c>
      <c r="D13" s="6" t="n">
        <v>8</v>
      </c>
      <c r="E13" s="6" t="n">
        <v>0</v>
      </c>
      <c r="F13" s="6" t="n">
        <v>12</v>
      </c>
      <c r="G13" s="6" t="n">
        <v>25</v>
      </c>
      <c r="H13" s="6" t="n">
        <v>40</v>
      </c>
    </row>
    <row r="15">
      <c r="A15" s="2" t="inlineStr">
        <is>
          <t>关键节点：Q4'26 单季 Adj. EBITDA 转正（模型口径）；FY27 全年首次正经营性现金流 $77M、Adj. EBITDA $136M。假设 Neutron 首飞成功且不再延期。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2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</cols>
  <sheetData>
    <row r="1">
      <c r="A1" s="1" t="inlineStr">
        <is>
          <t>DCF（illustrative）三阶段 UFCF —— 数字取自备忘录口径</t>
        </is>
      </c>
    </row>
    <row r="2">
      <c r="A2" s="2" t="inlineStr">
        <is>
          <t>前 3 年 UFCF 为负，估值高度依赖终值与执行；备忘录基准 DCF ≈ $9.4/股。WACC 为推算。</t>
        </is>
      </c>
    </row>
    <row r="4">
      <c r="A4" s="3" t="inlineStr">
        <is>
          <t>WACC 分解（推算口径）</t>
        </is>
      </c>
    </row>
    <row r="5">
      <c r="A5" s="4" t="inlineStr">
        <is>
          <t>无风险利率 Rf</t>
        </is>
      </c>
      <c r="B5" s="21" t="n">
        <v>0.035</v>
      </c>
    </row>
    <row r="6">
      <c r="A6" s="4" t="inlineStr">
        <is>
          <t>Beta</t>
        </is>
      </c>
      <c r="B6" s="25" t="n">
        <v>2.1</v>
      </c>
    </row>
    <row r="7">
      <c r="A7" s="4" t="inlineStr">
        <is>
          <t>股权风险溢价 ERP</t>
        </is>
      </c>
      <c r="B7" s="21" t="n">
        <v>0.05</v>
      </c>
    </row>
    <row r="8">
      <c r="A8" s="4" t="inlineStr">
        <is>
          <t>执行风险溢价</t>
        </is>
      </c>
      <c r="B8" s="21" t="n">
        <v>0.01</v>
      </c>
    </row>
    <row r="9">
      <c r="A9" s="4" t="inlineStr">
        <is>
          <t>原始股权成本 Ke</t>
        </is>
      </c>
      <c r="B9" s="24">
        <f>B5+B6*B7+B8</f>
        <v/>
      </c>
    </row>
    <row r="10">
      <c r="A10" s="12" t="inlineStr">
        <is>
          <t>选定 WACC（含债务权重微调）</t>
        </is>
      </c>
      <c r="B10" s="26" t="n">
        <v>0.11</v>
      </c>
    </row>
    <row r="11">
      <c r="A11" s="4" t="inlineStr">
        <is>
          <t>税率</t>
        </is>
      </c>
      <c r="B11" s="21" t="n">
        <v>0.21</v>
      </c>
    </row>
    <row r="13">
      <c r="A13" s="3" t="inlineStr">
        <is>
          <t>三阶段 UFCF（年份取自备忘录，非连续年；数字为备忘录口径）</t>
        </is>
      </c>
    </row>
    <row r="14">
      <c r="A14" s="7" t="inlineStr">
        <is>
          <t>($M)</t>
        </is>
      </c>
      <c r="B14" s="7" t="inlineStr">
        <is>
          <t>2026E</t>
        </is>
      </c>
      <c r="C14" s="7" t="inlineStr">
        <is>
          <t>2027E</t>
        </is>
      </c>
      <c r="D14" s="7" t="inlineStr">
        <is>
          <t>2028E</t>
        </is>
      </c>
      <c r="E14" s="7" t="inlineStr">
        <is>
          <t>2030E</t>
        </is>
      </c>
      <c r="F14" s="7" t="inlineStr">
        <is>
          <t>2033E</t>
        </is>
      </c>
    </row>
    <row r="15">
      <c r="A15" s="4" t="inlineStr">
        <is>
          <t>营收</t>
        </is>
      </c>
      <c r="B15" s="22" t="n">
        <v>880</v>
      </c>
      <c r="C15" s="22" t="n">
        <v>1200</v>
      </c>
      <c r="D15" s="22" t="n">
        <v>1800</v>
      </c>
      <c r="E15" s="22" t="n">
        <v>2800</v>
      </c>
      <c r="F15" s="22" t="n">
        <v>4500</v>
      </c>
    </row>
    <row r="16">
      <c r="A16" s="4" t="inlineStr">
        <is>
          <t>EBIT 利润率</t>
        </is>
      </c>
      <c r="B16" s="24" t="n">
        <v>-0.15</v>
      </c>
      <c r="C16" s="24" t="n">
        <v>-0.05</v>
      </c>
      <c r="D16" s="24" t="n">
        <v>0.05</v>
      </c>
      <c r="E16" s="24" t="n">
        <v>0.15</v>
      </c>
      <c r="F16" s="24" t="n">
        <v>0.2</v>
      </c>
    </row>
    <row r="17">
      <c r="A17" s="4" t="inlineStr">
        <is>
          <t>D&amp;A</t>
        </is>
      </c>
      <c r="B17" s="22" t="n">
        <v>60</v>
      </c>
      <c r="C17" s="22" t="n">
        <v>90</v>
      </c>
      <c r="D17" s="22" t="n">
        <v>130</v>
      </c>
      <c r="E17" s="22" t="n">
        <v>200</v>
      </c>
      <c r="F17" s="22" t="n">
        <v>300</v>
      </c>
    </row>
    <row r="18">
      <c r="A18" s="4" t="inlineStr">
        <is>
          <t>CapEx</t>
        </is>
      </c>
      <c r="B18" s="22" t="n">
        <v>220</v>
      </c>
      <c r="C18" s="22" t="n">
        <v>200</v>
      </c>
      <c r="D18" s="22" t="n">
        <v>180</v>
      </c>
      <c r="E18" s="22" t="n">
        <v>200</v>
      </c>
      <c r="F18" s="22" t="n">
        <v>300</v>
      </c>
    </row>
    <row r="19">
      <c r="A19" s="4" t="inlineStr">
        <is>
          <t>ΔWC</t>
        </is>
      </c>
      <c r="B19" s="22" t="n">
        <v>30</v>
      </c>
      <c r="C19" s="22" t="n">
        <v>50</v>
      </c>
      <c r="D19" s="22" t="n">
        <v>70</v>
      </c>
      <c r="E19" s="22" t="n">
        <v>60</v>
      </c>
      <c r="F19" s="22" t="n">
        <v>40</v>
      </c>
    </row>
    <row r="20">
      <c r="A20" s="12" t="inlineStr">
        <is>
          <t>UFCF (备忘录)</t>
        </is>
      </c>
      <c r="B20" s="23" t="n">
        <v>-322</v>
      </c>
      <c r="C20" s="23" t="n">
        <v>-220</v>
      </c>
      <c r="D20" s="23" t="n">
        <v>-49</v>
      </c>
      <c r="E20" s="23" t="n">
        <v>272</v>
      </c>
      <c r="F20" s="23" t="n">
        <v>671</v>
      </c>
    </row>
    <row r="21">
      <c r="A21" s="4" t="inlineStr">
        <is>
          <t>PV @11% (备忘录)</t>
        </is>
      </c>
      <c r="B21" s="22" t="n">
        <v>-290</v>
      </c>
      <c r="C21" s="22" t="n">
        <v>-178</v>
      </c>
      <c r="D21" s="22" t="n">
        <v>-36</v>
      </c>
      <c r="E21" s="22" t="n">
        <v>162</v>
      </c>
      <c r="F21" s="22" t="n">
        <v>289</v>
      </c>
    </row>
    <row r="23">
      <c r="A23" s="3" t="inlineStr">
        <is>
          <t>DCF 汇总（备忘录基准）</t>
        </is>
      </c>
    </row>
    <row r="24">
      <c r="A24" s="4" t="inlineStr">
        <is>
          <t>企业价值 EV ($M)</t>
        </is>
      </c>
      <c r="B24" s="22" t="n">
        <v>6000</v>
      </c>
    </row>
    <row r="25">
      <c r="A25" s="4" t="inlineStr">
        <is>
          <t>+ 净现金 ($M)</t>
        </is>
      </c>
      <c r="B25" s="22" t="n">
        <v>1500</v>
      </c>
    </row>
    <row r="26">
      <c r="A26" s="4">
        <f> 股权价值 ($M)</f>
        <v/>
      </c>
      <c r="B26" s="22" t="n">
        <v>7500</v>
      </c>
    </row>
    <row r="27">
      <c r="A27" s="4" t="inlineStr">
        <is>
          <t>÷ 股数 (M, 2028E)</t>
        </is>
      </c>
      <c r="B27" s="22" t="n">
        <v>800</v>
      </c>
    </row>
    <row r="28">
      <c r="A28" s="12">
        <f> 每股价值 ($)</f>
        <v/>
      </c>
      <c r="B28" s="27" t="n">
        <v>9.4</v>
      </c>
    </row>
    <row r="30">
      <c r="A30" s="3" t="inlineStr">
        <is>
          <t>敏感性：每股价值 ($) = f(WACC, 永续增长)  — 取自备忘录 8.3</t>
        </is>
      </c>
    </row>
    <row r="31">
      <c r="A31" s="7" t="inlineStr">
        <is>
          <t>WACC＼永续</t>
        </is>
      </c>
      <c r="B31" s="7" t="inlineStr">
        <is>
          <t>2.5%</t>
        </is>
      </c>
      <c r="C31" s="7" t="inlineStr">
        <is>
          <t>3.0%</t>
        </is>
      </c>
      <c r="D31" s="7" t="inlineStr">
        <is>
          <t>3.5%</t>
        </is>
      </c>
      <c r="E31" s="7" t="inlineStr">
        <is>
          <t>4.0%</t>
        </is>
      </c>
      <c r="F31" s="7" t="inlineStr">
        <is>
          <t>4.5%</t>
        </is>
      </c>
    </row>
    <row r="32">
      <c r="A32" s="28" t="inlineStr">
        <is>
          <t>9%</t>
        </is>
      </c>
      <c r="B32" s="29" t="n">
        <v>15</v>
      </c>
      <c r="C32" s="29" t="n">
        <v>18</v>
      </c>
      <c r="D32" s="29" t="n">
        <v>22</v>
      </c>
      <c r="E32" s="29" t="n">
        <v>28</v>
      </c>
      <c r="F32" s="29" t="n">
        <v>37</v>
      </c>
    </row>
    <row r="33">
      <c r="A33" s="28" t="inlineStr">
        <is>
          <t>10%</t>
        </is>
      </c>
      <c r="B33" s="29" t="n">
        <v>11</v>
      </c>
      <c r="C33" s="29" t="n">
        <v>13</v>
      </c>
      <c r="D33" s="29" t="n">
        <v>16</v>
      </c>
      <c r="E33" s="29" t="n">
        <v>20</v>
      </c>
      <c r="F33" s="29" t="n">
        <v>26</v>
      </c>
    </row>
    <row r="34">
      <c r="A34" s="30" t="inlineStr">
        <is>
          <t>11% (基准)</t>
        </is>
      </c>
      <c r="B34" s="31" t="n">
        <v>7</v>
      </c>
      <c r="C34" s="31" t="n">
        <v>8</v>
      </c>
      <c r="D34" s="31" t="n">
        <v>9.4</v>
      </c>
      <c r="E34" s="31" t="n">
        <v>12</v>
      </c>
      <c r="F34" s="31" t="n">
        <v>17</v>
      </c>
    </row>
    <row r="35">
      <c r="A35" s="28" t="inlineStr">
        <is>
          <t>12%</t>
        </is>
      </c>
      <c r="B35" s="29" t="n">
        <v>4</v>
      </c>
      <c r="C35" s="29" t="n">
        <v>5</v>
      </c>
      <c r="D35" s="29" t="n">
        <v>6</v>
      </c>
      <c r="E35" s="29" t="n">
        <v>8</v>
      </c>
      <c r="F35" s="29" t="n">
        <v>11</v>
      </c>
    </row>
    <row r="36">
      <c r="A36" s="28" t="inlineStr">
        <is>
          <t>13%</t>
        </is>
      </c>
      <c r="B36" s="29" t="n">
        <v>2</v>
      </c>
      <c r="C36" s="29" t="n">
        <v>3</v>
      </c>
      <c r="D36" s="29" t="n">
        <v>4</v>
      </c>
      <c r="E36" s="29" t="n">
        <v>5</v>
      </c>
      <c r="F36" s="29" t="n">
        <v>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2" customWidth="1" min="3" max="3"/>
    <col width="12" customWidth="1" min="4" max="4"/>
    <col width="26" customWidth="1" min="5" max="5"/>
  </cols>
  <sheetData>
    <row r="1">
      <c r="A1" s="1" t="inlineStr">
        <is>
          <t>SOTP 分部估值（2028E）—— 取自备忘录第八节</t>
        </is>
      </c>
    </row>
    <row r="3">
      <c r="A3" s="7" t="inlineStr">
        <is>
          <t>业务分部</t>
        </is>
      </c>
      <c r="B3" s="7" t="inlineStr">
        <is>
          <t>2028E营收($M)</t>
        </is>
      </c>
      <c r="C3" s="7" t="inlineStr">
        <is>
          <t>EV/Sales</t>
        </is>
      </c>
      <c r="D3" s="7" t="inlineStr">
        <is>
          <t>分部EV($B)</t>
        </is>
      </c>
      <c r="E3" s="7" t="inlineStr">
        <is>
          <t>可比公司锚</t>
        </is>
      </c>
    </row>
    <row r="4">
      <c r="A4" s="4" t="inlineStr">
        <is>
          <t>Launch (Neutron+Electron+HASTE)</t>
        </is>
      </c>
      <c r="B4" s="6" t="n">
        <v>850</v>
      </c>
      <c r="C4" s="32" t="n">
        <v>25</v>
      </c>
      <c r="D4" s="33">
        <f>B4*C4/1000</f>
        <v/>
      </c>
      <c r="E4" s="34" t="inlineStr">
        <is>
          <t>SpaceX 二级 23-28x</t>
        </is>
      </c>
    </row>
    <row r="5">
      <c r="A5" s="4" t="inlineStr">
        <is>
          <t>Space Systems — Prime 卫星</t>
        </is>
      </c>
      <c r="B5" s="6" t="n">
        <v>700</v>
      </c>
      <c r="C5" s="32" t="n">
        <v>5</v>
      </c>
      <c r="D5" s="33">
        <f>B5*C5/1000</f>
        <v/>
      </c>
      <c r="E5" s="34" t="inlineStr">
        <is>
          <t>LMT/NOC 1.5-3x + 新 prime 溢价</t>
        </is>
      </c>
    </row>
    <row r="6">
      <c r="A6" s="4" t="inlineStr">
        <is>
          <t>Space Systems — 部件 &amp; 子系统</t>
        </is>
      </c>
      <c r="B6" s="6" t="n">
        <v>250</v>
      </c>
      <c r="C6" s="32" t="n">
        <v>8</v>
      </c>
      <c r="D6" s="33">
        <f>B6*C6/1000</f>
        <v/>
      </c>
      <c r="E6" s="34" t="inlineStr">
        <is>
          <t>Mercury Systems 5-8x</t>
        </is>
      </c>
    </row>
    <row r="7">
      <c r="A7" s="20" t="inlineStr">
        <is>
          <t>合计 2028E EV ($B)</t>
        </is>
      </c>
      <c r="D7" s="35">
        <f>SUM(D4:D6)</f>
        <v/>
      </c>
    </row>
    <row r="8">
      <c r="A8" s="4" t="inlineStr">
        <is>
          <t>+ 净现金 ($B)</t>
        </is>
      </c>
      <c r="D8" s="36" t="n">
        <v>1.5</v>
      </c>
    </row>
    <row r="9">
      <c r="A9" s="4">
        <f> 股权价值 ($B)</f>
        <v/>
      </c>
      <c r="D9" s="33">
        <f>D7+D8</f>
        <v/>
      </c>
    </row>
    <row r="10">
      <c r="A10" s="4" t="inlineStr">
        <is>
          <t>÷ 股数 (M, 2028E)</t>
        </is>
      </c>
      <c r="D10" s="6" t="n">
        <v>800</v>
      </c>
    </row>
    <row r="11">
      <c r="A11" s="12">
        <f> SOTP 公允价 ($/股)</f>
        <v/>
      </c>
      <c r="D11" s="27">
        <f>D9*1000/D10</f>
        <v/>
      </c>
    </row>
    <row r="13">
      <c r="A13" s="2" t="inlineStr">
        <is>
          <t>解读：标准 EV/Sales 给 $35；市场含整合协同(1.5-2x)+Neutron 期权价值，含溢价公允价约 $52-70，仍低于现价 $123。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0" customWidth="1" min="3" max="3"/>
    <col width="12" customWidth="1" min="4" max="4"/>
    <col width="12" customWidth="1" min="5" max="5"/>
    <col width="10" customWidth="1" min="6" max="6"/>
    <col width="10" customWidth="1" min="7" max="7"/>
  </cols>
  <sheetData>
    <row r="1">
      <c r="A1" s="1" t="inlineStr">
        <is>
          <t>相对估值情景定价（P/S 法）</t>
        </is>
      </c>
    </row>
    <row r="2">
      <c r="A2" s="2" t="inlineStr">
        <is>
          <t>目标价 = (2028E营收×P/S + 净现金) / 股数；加权 = Σ(目标价×概率)。</t>
        </is>
      </c>
    </row>
    <row r="4">
      <c r="A4" s="7" t="inlineStr">
        <is>
          <t>情景</t>
        </is>
      </c>
      <c r="B4" s="7" t="inlineStr">
        <is>
          <t>2028E营收($M)</t>
        </is>
      </c>
      <c r="C4" s="7" t="inlineStr">
        <is>
          <t>P/S</t>
        </is>
      </c>
      <c r="D4" s="7" t="inlineStr">
        <is>
          <t>隐含市值($M)</t>
        </is>
      </c>
      <c r="E4" s="7" t="inlineStr">
        <is>
          <t>目标价($)</t>
        </is>
      </c>
      <c r="F4" s="7" t="inlineStr">
        <is>
          <t>vs现价</t>
        </is>
      </c>
      <c r="G4" s="7" t="inlineStr">
        <is>
          <t>概率</t>
        </is>
      </c>
    </row>
    <row r="5">
      <c r="A5" s="8" t="inlineStr">
        <is>
          <t>乐观 Bull</t>
        </is>
      </c>
      <c r="B5" s="37">
        <f>'假设'!B15</f>
        <v/>
      </c>
      <c r="C5" s="38">
        <f>'假设'!C15</f>
        <v/>
      </c>
      <c r="D5" s="37">
        <f>B5*C5</f>
        <v/>
      </c>
      <c r="E5" s="39">
        <f>D5/'假设'!$B$6</f>
        <v/>
      </c>
      <c r="F5" s="40">
        <f>E5/'假设'!$B$5-1</f>
        <v/>
      </c>
      <c r="G5" s="41">
        <f>'假设'!D15</f>
        <v/>
      </c>
    </row>
    <row r="6">
      <c r="A6" s="12" t="inlineStr">
        <is>
          <t>中性 Base</t>
        </is>
      </c>
      <c r="B6" s="42">
        <f>'假设'!B16</f>
        <v/>
      </c>
      <c r="C6" s="43">
        <f>'假设'!C16</f>
        <v/>
      </c>
      <c r="D6" s="42">
        <f>B6*C6</f>
        <v/>
      </c>
      <c r="E6" s="27">
        <f>D6/'假设'!$B$6</f>
        <v/>
      </c>
      <c r="F6" s="44">
        <f>E6/'假设'!$B$5-1</f>
        <v/>
      </c>
      <c r="G6" s="45">
        <f>'假设'!D16</f>
        <v/>
      </c>
    </row>
    <row r="7">
      <c r="A7" s="16" t="inlineStr">
        <is>
          <t>悲观 Bear</t>
        </is>
      </c>
      <c r="B7" s="46">
        <f>'假设'!B17</f>
        <v/>
      </c>
      <c r="C7" s="47">
        <f>'假设'!C17</f>
        <v/>
      </c>
      <c r="D7" s="46">
        <f>B7*C7</f>
        <v/>
      </c>
      <c r="E7" s="48">
        <f>D7/'假设'!$B$6</f>
        <v/>
      </c>
      <c r="F7" s="49">
        <f>E7/'假设'!$B$5-1</f>
        <v/>
      </c>
      <c r="G7" s="50">
        <f>'假设'!D17</f>
        <v/>
      </c>
    </row>
    <row r="8">
      <c r="A8" s="51" t="inlineStr">
        <is>
          <t>概率加权目标价</t>
        </is>
      </c>
      <c r="E8" s="31">
        <f>SUMPRODUCT(E5:E7,G5:G7)</f>
        <v/>
      </c>
      <c r="F8" s="52">
        <f>E8/'假设'!$B$5-1</f>
        <v/>
      </c>
    </row>
    <row r="10">
      <c r="A10" s="2" t="inlineStr">
        <is>
          <t>目标价=2028E营收×P/S÷当前股数(585M)，与备忘录情景表一致(Bear$36/Base$92/Bull$184)；加权≈$106(备忘录头条取整口径$95)。卖方中值$90-110。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2026-06-27T07:24:08Z</dcterms:created>
  <dcterms:modified xmlns:dcterms="http://purl.org/dc/terms/" xmlns:xsi="http://www.w3.org/2001/XMLSchema-instance" xsi:type="dcterms:W3CDTF">2026-06-27T07:24:08Z</dcterms:modified>
</cp:coreProperties>
</file>