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年度模型" sheetId="3" state="visible" r:id="rId5"/>
    <sheet name="DCF" sheetId="4" state="visible" r:id="rId6"/>
    <sheet name="情景定价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</t>
        </r>
        <r>
          <rPr>
            <sz val="10"/>
            <rFont val="Noto Sans CJK SC"/>
            <family val="2"/>
          </rPr>
          <t xml:space="preserve">公开行情 </t>
        </r>
        <r>
          <rPr>
            <sz val="10"/>
            <rFont val="Arial"/>
            <family val="2"/>
          </rPr>
          <t xml:space="preserve">2026-06-30 </t>
        </r>
        <r>
          <rPr>
            <sz val="10"/>
            <rFont val="Noto Sans CJK SC"/>
            <family val="2"/>
          </rPr>
          <t xml:space="preserve">收盘</t>
        </r>
      </text>
    </comment>
    <comment ref="B6" authorId="0">
      <text>
        <r>
          <rPr>
            <sz val="10"/>
            <rFont val="Arial"/>
            <family val="2"/>
          </rPr>
          <t xml:space="preserve">Source: PLTR Q1'26 8-K</t>
        </r>
        <r>
          <rPr>
            <sz val="10"/>
            <rFont val="Noto Sans CJK SC"/>
            <family val="2"/>
          </rPr>
          <t xml:space="preserve">，</t>
        </r>
        <r>
          <rPr>
            <sz val="10"/>
            <rFont val="Arial"/>
            <family val="2"/>
          </rPr>
          <t xml:space="preserve">diluted 2,570,924 </t>
        </r>
        <r>
          <rPr>
            <sz val="10"/>
            <rFont val="Noto Sans CJK SC"/>
            <family val="2"/>
          </rPr>
          <t xml:space="preserve">千股</t>
        </r>
      </text>
    </comment>
    <comment ref="B7" authorId="0">
      <text>
        <r>
          <rPr>
            <sz val="10"/>
            <rFont val="Arial"/>
            <family val="2"/>
          </rPr>
          <t xml:space="preserve">Source: PLTR Q1'26 8-K</t>
        </r>
      </text>
    </comment>
    <comment ref="B8" authorId="0">
      <text>
        <r>
          <rPr>
            <sz val="10"/>
            <rFont val="Noto Sans CJK SC"/>
            <family val="2"/>
          </rPr>
          <t xml:space="preserve">几乎无债</t>
        </r>
      </text>
    </comment>
    <comment ref="B10" authorId="0">
      <text>
        <r>
          <rPr>
            <sz val="10"/>
            <rFont val="Noto Sans CJK SC"/>
            <family val="2"/>
          </rPr>
          <t xml:space="preserve">指引 </t>
        </r>
        <r>
          <rPr>
            <sz val="10"/>
            <rFont val="Arial"/>
            <family val="2"/>
          </rPr>
          <t xml:space="preserve">$7.65–7.66B</t>
        </r>
      </text>
    </comment>
    <comment ref="B11" authorId="0">
      <text>
        <r>
          <rPr>
            <sz val="10"/>
            <rFont val="Noto Sans CJK SC"/>
            <family val="2"/>
          </rPr>
          <t xml:space="preserve">指引 </t>
        </r>
        <r>
          <rPr>
            <sz val="10"/>
            <rFont val="Arial"/>
            <family val="2"/>
          </rPr>
          <t xml:space="preserve">$4.2–4.4B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10Y </t>
        </r>
        <r>
          <rPr>
            <sz val="10"/>
            <rFont val="Noto Sans CJK SC"/>
            <family val="2"/>
          </rPr>
          <t xml:space="preserve">美债，推算</t>
        </r>
      </text>
    </comment>
    <comment ref="B6" authorId="0">
      <text>
        <r>
          <rPr>
            <sz val="10"/>
            <rFont val="Noto Sans CJK SC"/>
            <family val="2"/>
          </rPr>
          <t xml:space="preserve">软件高 </t>
        </r>
        <r>
          <rPr>
            <sz val="10"/>
            <rFont val="Arial"/>
            <family val="2"/>
          </rPr>
          <t xml:space="preserve">beta</t>
        </r>
        <r>
          <rPr>
            <sz val="10"/>
            <rFont val="Noto Sans CJK SC"/>
            <family val="2"/>
          </rPr>
          <t xml:space="preserve">，推算</t>
        </r>
      </text>
    </comment>
    <comment ref="B7" authorId="0">
      <text>
        <r>
          <rPr>
            <sz val="10"/>
            <rFont val="Noto Sans CJK SC"/>
            <family val="2"/>
          </rPr>
          <t xml:space="preserve">推算</t>
        </r>
      </text>
    </comment>
    <comment ref="B9" authorId="0">
      <text>
        <r>
          <rPr>
            <sz val="10"/>
            <rFont val="Noto Sans CJK SC"/>
            <family val="2"/>
          </rPr>
          <t xml:space="preserve">几乎无债</t>
        </r>
      </text>
    </comment>
    <comment ref="B10" authorId="0">
      <text>
        <r>
          <rPr>
            <sz val="10"/>
            <rFont val="Noto Sans CJK SC"/>
            <family val="2"/>
          </rPr>
          <t xml:space="preserve">终值法，推算</t>
        </r>
      </text>
    </comment>
    <comment ref="B11" authorId="0">
      <text>
        <r>
          <rPr>
            <sz val="10"/>
            <rFont val="Noto Sans CJK SC"/>
            <family val="2"/>
          </rPr>
          <t xml:space="preserve">仅备选 </t>
        </r>
        <r>
          <rPr>
            <sz val="10"/>
            <rFont val="Arial"/>
            <family val="2"/>
          </rPr>
          <t xml:space="preserve">Gordon </t>
        </r>
        <r>
          <rPr>
            <sz val="10"/>
            <rFont val="Noto Sans CJK SC"/>
            <family val="2"/>
          </rPr>
          <t xml:space="preserve">用</t>
        </r>
      </text>
    </comment>
  </commentList>
</comments>
</file>

<file path=xl/sharedStrings.xml><?xml version="1.0" encoding="utf-8"?>
<sst xmlns="http://schemas.openxmlformats.org/spreadsheetml/2006/main" count="108" uniqueCount="94">
  <si>
    <r>
      <rPr>
        <b val="true"/>
        <sz val="14"/>
        <color rgb="FF1F4E79"/>
        <rFont val="Arial"/>
        <family val="0"/>
        <charset val="1"/>
      </rPr>
      <t xml:space="preserve">Palantir (PLTR)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可调输入；黄底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关键假设）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</si>
  <si>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Q1 2026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2026-03-31</t>
    </r>
    <r>
      <rPr>
        <i val="true"/>
        <sz val="10"/>
        <color rgb="FF7F7F7F"/>
        <rFont val="Noto Sans CJK SC"/>
        <family val="2"/>
      </rPr>
      <t xml:space="preserve">）</t>
    </r>
    <r>
      <rPr>
        <i val="true"/>
        <sz val="10"/>
        <color rgb="FF7F7F7F"/>
        <rFont val="Arial"/>
        <family val="0"/>
        <charset val="1"/>
      </rPr>
      <t xml:space="preserve">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2026-06-29</t>
    </r>
    <r>
      <rPr>
        <i val="true"/>
        <sz val="10"/>
        <color rgb="FF7F7F7F"/>
        <rFont val="Noto Sans CJK SC"/>
        <family val="2"/>
      </rPr>
      <t xml:space="preserve">；单位 </t>
    </r>
    <r>
      <rPr>
        <i val="true"/>
        <sz val="10"/>
        <color rgb="FF7F7F7F"/>
        <rFont val="Arial"/>
        <family val="0"/>
        <charset val="1"/>
      </rPr>
      <t xml:space="preserve">$M</t>
    </r>
    <r>
      <rPr>
        <i val="true"/>
        <sz val="10"/>
        <color rgb="FF7F7F7F"/>
        <rFont val="Noto Sans CJK SC"/>
        <family val="2"/>
      </rPr>
      <t xml:space="preserve">、股数 </t>
    </r>
    <r>
      <rPr>
        <i val="true"/>
        <sz val="10"/>
        <color rgb="FF7F7F7F"/>
        <rFont val="Arial"/>
        <family val="0"/>
        <charset val="1"/>
      </rPr>
      <t xml:space="preserve">M</t>
    </r>
    <r>
      <rPr>
        <i val="true"/>
        <sz val="10"/>
        <color rgb="FF7F7F7F"/>
        <rFont val="Noto Sans CJK SC"/>
        <family val="2"/>
      </rPr>
      <t xml:space="preserve">、价格 </t>
    </r>
    <r>
      <rPr>
        <i val="true"/>
        <sz val="10"/>
        <color rgb="FF7F7F7F"/>
        <rFont val="Arial"/>
        <family val="0"/>
        <charset val="1"/>
      </rPr>
      <t xml:space="preserve">$/</t>
    </r>
    <r>
      <rPr>
        <i val="true"/>
        <sz val="10"/>
        <color rgb="FF7F7F7F"/>
        <rFont val="Noto Sans CJK SC"/>
        <family val="2"/>
      </rPr>
      <t xml:space="preserve">股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</si>
  <si>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</si>
  <si>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($/share)</t>
    </r>
  </si>
  <si>
    <r>
      <rPr>
        <sz val="10"/>
        <color rgb="FF000000"/>
        <rFont val="Noto Sans CJK SC"/>
        <family val="2"/>
      </rPr>
      <t xml:space="preserve">摊薄股数 </t>
    </r>
    <r>
      <rPr>
        <sz val="10"/>
        <color rgb="FF000000"/>
        <rFont val="Arial"/>
        <family val="0"/>
        <charset val="1"/>
      </rPr>
      <t xml:space="preserve">(M)</t>
    </r>
  </si>
  <si>
    <r>
      <rPr>
        <sz val="10"/>
        <color rgb="FF000000"/>
        <rFont val="Noto Sans CJK SC"/>
        <family val="2"/>
      </rPr>
      <t xml:space="preserve">现金</t>
    </r>
    <r>
      <rPr>
        <sz val="10"/>
        <color rgb="FF000000"/>
        <rFont val="Arial"/>
        <family val="0"/>
        <charset val="1"/>
      </rPr>
      <t xml:space="preserve">+</t>
    </r>
    <r>
      <rPr>
        <sz val="10"/>
        <color rgb="FF000000"/>
        <rFont val="Noto Sans CJK SC"/>
        <family val="2"/>
      </rPr>
      <t xml:space="preserve">短期美债 </t>
    </r>
    <r>
      <rPr>
        <sz val="10"/>
        <color rgb="FF000000"/>
        <rFont val="Arial"/>
        <family val="0"/>
        <charset val="1"/>
      </rPr>
      <t xml:space="preserve">($M)</t>
    </r>
  </si>
  <si>
    <r>
      <rPr>
        <sz val="10"/>
        <color rgb="FF000000"/>
        <rFont val="Noto Sans CJK SC"/>
        <family val="2"/>
      </rPr>
      <t xml:space="preserve">债务 </t>
    </r>
    <r>
      <rPr>
        <sz val="10"/>
        <color rgb="FF000000"/>
        <rFont val="Arial"/>
        <family val="0"/>
        <charset val="1"/>
      </rPr>
      <t xml:space="preserve">($M)</t>
    </r>
  </si>
  <si>
    <r>
      <rPr>
        <sz val="10"/>
        <color rgb="FF000000"/>
        <rFont val="Noto Sans CJK SC"/>
        <family val="2"/>
      </rPr>
      <t xml:space="preserve">净现金 </t>
    </r>
    <r>
      <rPr>
        <sz val="10"/>
        <color rgb="FF000000"/>
        <rFont val="Arial"/>
        <family val="0"/>
        <charset val="1"/>
      </rPr>
      <t xml:space="preserve">($M)</t>
    </r>
  </si>
  <si>
    <r>
      <rPr>
        <sz val="10"/>
        <color rgb="FF000000"/>
        <rFont val="Arial"/>
        <family val="0"/>
        <charset val="1"/>
      </rPr>
      <t xml:space="preserve">FY2026 </t>
    </r>
    <r>
      <rPr>
        <sz val="10"/>
        <color rgb="FF000000"/>
        <rFont val="Noto Sans CJK SC"/>
        <family val="2"/>
      </rPr>
      <t xml:space="preserve">营收中值 </t>
    </r>
    <r>
      <rPr>
        <sz val="10"/>
        <color rgb="FF000000"/>
        <rFont val="Arial"/>
        <family val="0"/>
        <charset val="1"/>
      </rPr>
      <t xml:space="preserve">($M)</t>
    </r>
  </si>
  <si>
    <r>
      <rPr>
        <sz val="10"/>
        <color rgb="FF000000"/>
        <rFont val="Arial"/>
        <family val="0"/>
        <charset val="1"/>
      </rPr>
      <t xml:space="preserve">FY2026 </t>
    </r>
    <r>
      <rPr>
        <sz val="10"/>
        <color rgb="FF000000"/>
        <rFont val="Noto Sans CJK SC"/>
        <family val="2"/>
      </rPr>
      <t xml:space="preserve">调整后 </t>
    </r>
    <r>
      <rPr>
        <sz val="10"/>
        <color rgb="FF000000"/>
        <rFont val="Arial"/>
        <family val="0"/>
        <charset val="1"/>
      </rPr>
      <t xml:space="preserve">FCF </t>
    </r>
    <r>
      <rPr>
        <sz val="10"/>
        <color rgb="FF000000"/>
        <rFont val="Noto Sans CJK SC"/>
        <family val="2"/>
      </rPr>
      <t xml:space="preserve">中值 </t>
    </r>
    <r>
      <rPr>
        <sz val="10"/>
        <color rgb="FF000000"/>
        <rFont val="Arial"/>
        <family val="0"/>
        <charset val="1"/>
      </rPr>
      <t xml:space="preserve">($M)</t>
    </r>
  </si>
  <si>
    <r>
      <rPr>
        <b val="true"/>
        <sz val="11"/>
        <color rgb="FFFFFFFF"/>
        <rFont val="Noto Sans CJK SC"/>
        <family val="2"/>
      </rPr>
      <t xml:space="preserve">情景假设（</t>
    </r>
    <r>
      <rPr>
        <b val="true"/>
        <sz val="11"/>
        <color rgb="FFFFFFFF"/>
        <rFont val="Arial"/>
        <family val="0"/>
        <charset val="1"/>
      </rPr>
      <t xml:space="preserve">EV / 2028E </t>
    </r>
    <r>
      <rPr>
        <b val="true"/>
        <sz val="11"/>
        <color rgb="FFFFFFFF"/>
        <rFont val="Noto Sans CJK SC"/>
        <family val="2"/>
      </rPr>
      <t xml:space="preserve">销售 倍数）</t>
    </r>
  </si>
  <si>
    <t xml:space="preserve">情景</t>
  </si>
  <si>
    <r>
      <rPr>
        <b val="true"/>
        <sz val="11"/>
        <color rgb="FFFFFFFF"/>
        <rFont val="Arial"/>
        <family val="0"/>
        <charset val="1"/>
      </rPr>
      <t xml:space="preserve">2028E</t>
    </r>
    <r>
      <rPr>
        <b val="true"/>
        <sz val="11"/>
        <color rgb="FFFFFFFF"/>
        <rFont val="Noto Sans CJK SC"/>
        <family val="2"/>
      </rPr>
      <t xml:space="preserve">营收</t>
    </r>
    <r>
      <rPr>
        <b val="true"/>
        <sz val="11"/>
        <color rgb="FFFFFFFF"/>
        <rFont val="Arial"/>
        <family val="0"/>
        <charset val="1"/>
      </rPr>
      <t xml:space="preserve">($M)</t>
    </r>
  </si>
  <si>
    <r>
      <rPr>
        <b val="true"/>
        <sz val="11"/>
        <color rgb="FFFFFFFF"/>
        <rFont val="Arial"/>
        <family val="0"/>
        <charset val="1"/>
      </rPr>
      <t xml:space="preserve">EV/2028E</t>
    </r>
    <r>
      <rPr>
        <b val="true"/>
        <sz val="11"/>
        <color rgb="FFFFFFFF"/>
        <rFont val="Noto Sans CJK SC"/>
        <family val="2"/>
      </rPr>
      <t xml:space="preserve">销售</t>
    </r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</si>
  <si>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</si>
  <si>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</si>
  <si>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</si>
  <si>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</si>
  <si>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r>
      <rPr>
        <i val="true"/>
        <sz val="10"/>
        <color rgb="FF7F7F7F"/>
        <rFont val="Noto Sans CJK SC"/>
        <family val="2"/>
      </rPr>
      <t xml:space="preserve">注：倍数、</t>
    </r>
    <r>
      <rPr>
        <i val="true"/>
        <sz val="10"/>
        <color rgb="FF7F7F7F"/>
        <rFont val="Arial"/>
        <family val="0"/>
        <charset val="1"/>
      </rPr>
      <t xml:space="preserve">2028E </t>
    </r>
    <r>
      <rPr>
        <i val="true"/>
        <sz val="10"/>
        <color rgb="FF7F7F7F"/>
        <rFont val="Noto Sans CJK SC"/>
        <family val="2"/>
      </rPr>
      <t xml:space="preserve">营收、概率均为推算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模型化口径，公司未披露。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</si>
  <si>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个季度（真实季报，</t>
    </r>
    <r>
      <rPr>
        <b val="true"/>
        <sz val="14"/>
        <color rgb="FF1F4E79"/>
        <rFont val="Arial"/>
        <family val="0"/>
        <charset val="1"/>
      </rPr>
      <t xml:space="preserve">GAAP </t>
    </r>
    <r>
      <rPr>
        <b val="true"/>
        <sz val="14"/>
        <color rgb="FF1F4E79"/>
        <rFont val="Noto Sans CJK SC"/>
        <family val="2"/>
      </rPr>
      <t xml:space="preserve">口径）</t>
    </r>
  </si>
  <si>
    <r>
      <rPr>
        <i val="true"/>
        <sz val="10"/>
        <color rgb="FF7F7F7F"/>
        <rFont val="Noto Sans CJK SC"/>
        <family val="2"/>
      </rPr>
      <t xml:space="preserve">来源：</t>
    </r>
    <r>
      <rPr>
        <i val="true"/>
        <sz val="10"/>
        <color rgb="FF7F7F7F"/>
        <rFont val="Arial"/>
        <family val="0"/>
        <charset val="1"/>
      </rPr>
      <t xml:space="preserve">PLTR 10-Q/8-K</t>
    </r>
    <r>
      <rPr>
        <i val="true"/>
        <sz val="10"/>
        <color rgb="FF7F7F7F"/>
        <rFont val="Noto Sans CJK SC"/>
        <family val="2"/>
      </rPr>
      <t xml:space="preserve">（经 </t>
    </r>
    <r>
      <rPr>
        <i val="true"/>
        <sz val="10"/>
        <color rgb="FF7F7F7F"/>
        <rFont val="Arial"/>
        <family val="0"/>
        <charset val="1"/>
      </rPr>
      <t xml:space="preserve">stockanalysis/Fiscal.ai </t>
    </r>
    <r>
      <rPr>
        <i val="true"/>
        <sz val="10"/>
        <color rgb="FF7F7F7F"/>
        <rFont val="Noto Sans CJK SC"/>
        <family val="2"/>
      </rPr>
      <t xml:space="preserve">标准化）。均为已披露实际值，非模型。</t>
    </r>
  </si>
  <si>
    <t xml:space="preserve">($M)</t>
  </si>
  <si>
    <t xml:space="preserve">Q2'23</t>
  </si>
  <si>
    <t xml:space="preserve">Q3'23</t>
  </si>
  <si>
    <t xml:space="preserve">Q4'23</t>
  </si>
  <si>
    <t xml:space="preserve">Q1'24</t>
  </si>
  <si>
    <t xml:space="preserve">Q2'24</t>
  </si>
  <si>
    <t xml:space="preserve">Q3'24</t>
  </si>
  <si>
    <t xml:space="preserve">Q4'24</t>
  </si>
  <si>
    <t xml:space="preserve">Q1'25</t>
  </si>
  <si>
    <t xml:space="preserve">Q2'25</t>
  </si>
  <si>
    <t xml:space="preserve">Q3'25</t>
  </si>
  <si>
    <t xml:space="preserve">Q4'25</t>
  </si>
  <si>
    <t xml:space="preserve">Q1'26</t>
  </si>
  <si>
    <t xml:space="preserve">营业收入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</si>
  <si>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</si>
  <si>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t xml:space="preserve">毛利率</t>
  </si>
  <si>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经营利润</t>
    </r>
  </si>
  <si>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经营利润率</t>
    </r>
  </si>
  <si>
    <r>
      <rPr>
        <b val="true"/>
        <sz val="10"/>
        <color rgb="FF000000"/>
        <rFont val="Noto Sans CJK SC"/>
        <family val="2"/>
      </rPr>
      <t xml:space="preserve">净利</t>
    </r>
    <r>
      <rPr>
        <b val="true"/>
        <sz val="10"/>
        <color rgb="FF000000"/>
        <rFont val="Arial"/>
        <family val="0"/>
        <charset val="1"/>
      </rPr>
      <t xml:space="preserve">(</t>
    </r>
    <r>
      <rPr>
        <b val="true"/>
        <sz val="10"/>
        <color rgb="FF000000"/>
        <rFont val="Noto Sans CJK SC"/>
        <family val="2"/>
      </rPr>
      <t xml:space="preserve">归母</t>
    </r>
    <r>
      <rPr>
        <b val="true"/>
        <sz val="10"/>
        <color rgb="FF000000"/>
        <rFont val="Arial"/>
        <family val="0"/>
        <charset val="1"/>
      </rPr>
      <t xml:space="preserve">)</t>
    </r>
  </si>
  <si>
    <r>
      <rPr>
        <sz val="10"/>
        <color rgb="FF000000"/>
        <rFont val="Noto Sans CJK SC"/>
        <family val="2"/>
      </rPr>
      <t xml:space="preserve">摊薄 </t>
    </r>
    <r>
      <rPr>
        <sz val="10"/>
        <color rgb="FF000000"/>
        <rFont val="Arial"/>
        <family val="0"/>
        <charset val="1"/>
      </rPr>
      <t xml:space="preserve">EPS</t>
    </r>
  </si>
  <si>
    <r>
      <rPr>
        <sz val="10"/>
        <color rgb="FF000000"/>
        <rFont val="Noto Sans CJK SC"/>
        <family val="2"/>
      </rPr>
      <t xml:space="preserve">自由现金流 </t>
    </r>
    <r>
      <rPr>
        <sz val="10"/>
        <color rgb="FF000000"/>
        <rFont val="Arial"/>
        <family val="0"/>
        <charset val="1"/>
      </rPr>
      <t xml:space="preserve">FCF</t>
    </r>
  </si>
  <si>
    <r>
      <rPr>
        <i val="true"/>
        <sz val="10"/>
        <color rgb="FF7F7F7F"/>
        <rFont val="Noto Sans CJK SC"/>
        <family val="2"/>
      </rPr>
      <t xml:space="preserve">看点：营收增速连续 </t>
    </r>
    <r>
      <rPr>
        <i val="true"/>
        <sz val="10"/>
        <color rgb="FF7F7F7F"/>
        <rFont val="Arial"/>
        <family val="0"/>
        <charset val="1"/>
      </rPr>
      <t xml:space="preserve">8 </t>
    </r>
    <r>
      <rPr>
        <i val="true"/>
        <sz val="10"/>
        <color rgb="FF7F7F7F"/>
        <rFont val="Noto Sans CJK SC"/>
        <family val="2"/>
      </rPr>
      <t xml:space="preserve">季加速（</t>
    </r>
    <r>
      <rPr>
        <i val="true"/>
        <sz val="10"/>
        <color rgb="FF7F7F7F"/>
        <rFont val="Arial"/>
        <family val="0"/>
        <charset val="1"/>
      </rPr>
      <t xml:space="preserve">12.8%→84.7%</t>
    </r>
    <r>
      <rPr>
        <i val="true"/>
        <sz val="10"/>
        <color rgb="FF7F7F7F"/>
        <rFont val="Noto Sans CJK SC"/>
        <family val="2"/>
      </rPr>
      <t xml:space="preserve">）；</t>
    </r>
    <r>
      <rPr>
        <i val="true"/>
        <sz val="10"/>
        <color rgb="FF7F7F7F"/>
        <rFont val="Arial"/>
        <family val="0"/>
        <charset val="1"/>
      </rPr>
      <t xml:space="preserve">GAAP </t>
    </r>
    <r>
      <rPr>
        <i val="true"/>
        <sz val="10"/>
        <color rgb="FF7F7F7F"/>
        <rFont val="Noto Sans CJK SC"/>
        <family val="2"/>
      </rPr>
      <t xml:space="preserve">经营利润率从 </t>
    </r>
    <r>
      <rPr>
        <i val="true"/>
        <sz val="10"/>
        <color rgb="FF7F7F7F"/>
        <rFont val="Arial"/>
        <family val="0"/>
        <charset val="1"/>
      </rPr>
      <t xml:space="preserve">1.9% </t>
    </r>
    <r>
      <rPr>
        <i val="true"/>
        <sz val="10"/>
        <color rgb="FF7F7F7F"/>
        <rFont val="Noto Sans CJK SC"/>
        <family val="2"/>
      </rPr>
      <t xml:space="preserve">升至 </t>
    </r>
    <r>
      <rPr>
        <i val="true"/>
        <sz val="10"/>
        <color rgb="FF7F7F7F"/>
        <rFont val="Arial"/>
        <family val="0"/>
        <charset val="1"/>
      </rPr>
      <t xml:space="preserve">46.2%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</si>
  <si>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i val="true"/>
        <sz val="10"/>
        <color rgb="FFC00000"/>
        <rFont val="Noto Sans CJK SC"/>
        <family val="2"/>
      </rPr>
      <t xml:space="preserve">注：</t>
    </r>
    <r>
      <rPr>
        <i val="true"/>
        <sz val="10"/>
        <color rgb="FFC00000"/>
        <rFont val="Arial"/>
        <family val="0"/>
        <charset val="1"/>
      </rPr>
      <t xml:space="preserve">Q4'24 GAAP </t>
    </r>
    <r>
      <rPr>
        <i val="true"/>
        <sz val="10"/>
        <color rgb="FFC00000"/>
        <rFont val="Noto Sans CJK SC"/>
        <family val="2"/>
      </rPr>
      <t xml:space="preserve">经营利润骤降至 </t>
    </r>
    <r>
      <rPr>
        <i val="true"/>
        <sz val="10"/>
        <color rgb="FFC00000"/>
        <rFont val="Arial"/>
        <family val="0"/>
        <charset val="1"/>
      </rPr>
      <t xml:space="preserve">$11M </t>
    </r>
    <r>
      <rPr>
        <i val="true"/>
        <sz val="10"/>
        <color rgb="FFC00000"/>
        <rFont val="Noto Sans CJK SC"/>
        <family val="2"/>
      </rPr>
      <t xml:space="preserve">系当季股权激励</t>
    </r>
    <r>
      <rPr>
        <i val="true"/>
        <sz val="10"/>
        <color rgb="FFC00000"/>
        <rFont val="Arial"/>
        <family val="0"/>
        <charset val="1"/>
      </rPr>
      <t xml:space="preserve">(SBC)</t>
    </r>
    <r>
      <rPr>
        <i val="true"/>
        <sz val="10"/>
        <color rgb="FFC00000"/>
        <rFont val="Noto Sans CJK SC"/>
        <family val="2"/>
      </rPr>
      <t xml:space="preserve">确认高峰所致，非经营恶化。</t>
    </r>
  </si>
  <si>
    <r>
      <rPr>
        <b val="true"/>
        <sz val="14"/>
        <color rgb="FF1F4E79"/>
        <rFont val="Noto Sans CJK SC"/>
        <family val="2"/>
      </rPr>
      <t xml:space="preserve">年度损益与现金流模型（</t>
    </r>
    <r>
      <rPr>
        <b val="true"/>
        <sz val="14"/>
        <color rgb="FF1F4E79"/>
        <rFont val="Arial"/>
        <family val="0"/>
        <charset val="1"/>
      </rPr>
      <t xml:space="preserve">2023–25A </t>
    </r>
    <r>
      <rPr>
        <b val="true"/>
        <sz val="14"/>
        <color rgb="FF1F4E79"/>
        <rFont val="Noto Sans CJK SC"/>
        <family val="2"/>
      </rPr>
      <t xml:space="preserve">实际；</t>
    </r>
    <r>
      <rPr>
        <b val="true"/>
        <sz val="14"/>
        <color rgb="FF1F4E79"/>
        <rFont val="Arial"/>
        <family val="0"/>
        <charset val="1"/>
      </rPr>
      <t xml:space="preserve">2026–28E </t>
    </r>
    <r>
      <rPr>
        <b val="true"/>
        <sz val="14"/>
        <color rgb="FF1F4E79"/>
        <rFont val="Noto Sans CJK SC"/>
        <family val="2"/>
      </rPr>
      <t xml:space="preserve">预测）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</si>
  <si>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  <r>
      <rPr>
        <i val="true"/>
        <sz val="10"/>
        <color rgb="FF7F7F7F"/>
        <rFont val="Arial"/>
        <family val="0"/>
        <charset val="1"/>
      </rPr>
      <t xml:space="preserve">2023–25A </t>
    </r>
    <r>
      <rPr>
        <i val="true"/>
        <sz val="10"/>
        <color rgb="FF7F7F7F"/>
        <rFont val="Noto Sans CJK SC"/>
        <family val="2"/>
      </rPr>
      <t xml:space="preserve">为实际，</t>
    </r>
    <r>
      <rPr>
        <i val="true"/>
        <sz val="10"/>
        <color rgb="FF7F7F7F"/>
        <rFont val="Arial"/>
        <family val="0"/>
        <charset val="1"/>
      </rPr>
      <t xml:space="preserve">FY26 </t>
    </r>
    <r>
      <rPr>
        <i val="true"/>
        <sz val="10"/>
        <color rgb="FF7F7F7F"/>
        <rFont val="Noto Sans CJK SC"/>
        <family val="2"/>
      </rPr>
      <t xml:space="preserve">取指引中值，</t>
    </r>
    <r>
      <rPr>
        <i val="true"/>
        <sz val="10"/>
        <color rgb="FF7F7F7F"/>
        <rFont val="Arial"/>
        <family val="0"/>
        <charset val="1"/>
      </rPr>
      <t xml:space="preserve">27–28E </t>
    </r>
    <r>
      <rPr>
        <i val="true"/>
        <sz val="10"/>
        <color rgb="FF7F7F7F"/>
        <rFont val="Noto Sans CJK SC"/>
        <family val="2"/>
      </rPr>
      <t xml:space="preserve">为模型。调整后</t>
    </r>
    <r>
      <rPr>
        <i val="true"/>
        <sz val="10"/>
        <color rgb="FF7F7F7F"/>
        <rFont val="Arial"/>
        <family val="0"/>
        <charset val="1"/>
      </rPr>
      <t xml:space="preserve">(</t>
    </r>
    <r>
      <rPr>
        <i val="true"/>
        <sz val="10"/>
        <color rgb="FF7F7F7F"/>
        <rFont val="Noto Sans CJK SC"/>
        <family val="2"/>
      </rPr>
      <t xml:space="preserve">非</t>
    </r>
    <r>
      <rPr>
        <i val="true"/>
        <sz val="10"/>
        <color rgb="FF7F7F7F"/>
        <rFont val="Arial"/>
        <family val="0"/>
        <charset val="1"/>
      </rPr>
      <t xml:space="preserve">GAAP)</t>
    </r>
    <r>
      <rPr>
        <i val="true"/>
        <sz val="10"/>
        <color rgb="FF7F7F7F"/>
        <rFont val="Noto Sans CJK SC"/>
        <family val="2"/>
      </rPr>
      <t xml:space="preserve">口径。</t>
    </r>
  </si>
  <si>
    <t xml:space="preserve">2023A</t>
  </si>
  <si>
    <t xml:space="preserve">2024A</t>
  </si>
  <si>
    <t xml:space="preserve">2025A</t>
  </si>
  <si>
    <t xml:space="preserve">2026E</t>
  </si>
  <si>
    <t xml:space="preserve">2027E</t>
  </si>
  <si>
    <t xml:space="preserve">2028E</t>
  </si>
  <si>
    <r>
      <rPr>
        <sz val="10"/>
        <color rgb="FF000000"/>
        <rFont val="Arial"/>
        <family val="0"/>
        <charset val="1"/>
      </rPr>
      <t xml:space="preserve">YoY </t>
    </r>
    <r>
      <rPr>
        <sz val="10"/>
        <color rgb="FF000000"/>
        <rFont val="Noto Sans CJK SC"/>
        <family val="2"/>
      </rPr>
      <t xml:space="preserve">增速</t>
    </r>
  </si>
  <si>
    <t xml:space="preserve">调整后经营利润率</t>
  </si>
  <si>
    <t xml:space="preserve">调整后经营利润</t>
  </si>
  <si>
    <r>
      <rPr>
        <sz val="10"/>
        <color rgb="FF000000"/>
        <rFont val="Noto Sans CJK SC"/>
        <family val="2"/>
      </rPr>
      <t xml:space="preserve">调整后 </t>
    </r>
    <r>
      <rPr>
        <sz val="10"/>
        <color rgb="FF000000"/>
        <rFont val="Arial"/>
        <family val="0"/>
        <charset val="1"/>
      </rPr>
      <t xml:space="preserve">FCF </t>
    </r>
    <r>
      <rPr>
        <sz val="10"/>
        <color rgb="FF000000"/>
        <rFont val="Noto Sans CJK SC"/>
        <family val="2"/>
      </rPr>
      <t xml:space="preserve">利润率</t>
    </r>
  </si>
  <si>
    <r>
      <rPr>
        <b val="true"/>
        <sz val="10"/>
        <color rgb="FF000000"/>
        <rFont val="Noto Sans CJK SC"/>
        <family val="2"/>
      </rPr>
      <t xml:space="preserve">调整后 </t>
    </r>
    <r>
      <rPr>
        <b val="true"/>
        <sz val="10"/>
        <color rgb="FF000000"/>
        <rFont val="Arial"/>
        <family val="0"/>
        <charset val="1"/>
      </rPr>
      <t xml:space="preserve">FCF</t>
    </r>
  </si>
  <si>
    <r>
      <rPr>
        <i val="true"/>
        <sz val="10"/>
        <color rgb="FF7F7F7F"/>
        <rFont val="Noto Sans CJK SC"/>
        <family val="2"/>
      </rPr>
      <t xml:space="preserve">预测逻辑：营收 </t>
    </r>
    <r>
      <rPr>
        <i val="true"/>
        <sz val="10"/>
        <color rgb="FF7F7F7F"/>
        <rFont val="Arial"/>
        <family val="0"/>
        <charset val="1"/>
      </rPr>
      <t xml:space="preserve">26E +71%(</t>
    </r>
    <r>
      <rPr>
        <i val="true"/>
        <sz val="10"/>
        <color rgb="FF7F7F7F"/>
        <rFont val="Noto Sans CJK SC"/>
        <family val="2"/>
      </rPr>
      <t xml:space="preserve">指引</t>
    </r>
    <r>
      <rPr>
        <i val="true"/>
        <sz val="10"/>
        <color rgb="FF7F7F7F"/>
        <rFont val="Arial"/>
        <family val="0"/>
        <charset val="1"/>
      </rPr>
      <t xml:space="preserve">)/27E +32%/28E +29%</t>
    </r>
    <r>
      <rPr>
        <i val="true"/>
        <sz val="10"/>
        <color rgb="FF7F7F7F"/>
        <rFont val="Noto Sans CJK SC"/>
        <family val="2"/>
      </rPr>
      <t xml:space="preserve">；利润率随规模抬升后稳定在 </t>
    </r>
    <r>
      <rPr>
        <i val="true"/>
        <sz val="10"/>
        <color rgb="FF7F7F7F"/>
        <rFont val="Arial"/>
        <family val="0"/>
        <charset val="1"/>
      </rPr>
      <t xml:space="preserve">~61%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</si>
  <si>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i val="true"/>
        <sz val="10"/>
        <color rgb="FF7F7F7F"/>
        <rFont val="Arial"/>
        <family val="0"/>
        <charset val="1"/>
      </rPr>
      <t xml:space="preserve">2023–25A </t>
    </r>
    <r>
      <rPr>
        <i val="true"/>
        <sz val="10"/>
        <color rgb="FF7F7F7F"/>
        <rFont val="Noto Sans CJK SC"/>
        <family val="2"/>
      </rPr>
      <t xml:space="preserve">营收为四季合计实际；调整后利润率</t>
    </r>
    <r>
      <rPr>
        <i val="true"/>
        <sz val="10"/>
        <color rgb="FF7F7F7F"/>
        <rFont val="Arial"/>
        <family val="0"/>
        <charset val="1"/>
      </rPr>
      <t xml:space="preserve">/FCF </t>
    </r>
    <r>
      <rPr>
        <i val="true"/>
        <sz val="10"/>
        <color rgb="FF7F7F7F"/>
        <rFont val="Noto Sans CJK SC"/>
        <family val="2"/>
      </rPr>
      <t xml:space="preserve">为公司非</t>
    </r>
    <r>
      <rPr>
        <i val="true"/>
        <sz val="10"/>
        <color rgb="FF7F7F7F"/>
        <rFont val="Arial"/>
        <family val="0"/>
        <charset val="1"/>
      </rPr>
      <t xml:space="preserve">GAAP</t>
    </r>
    <r>
      <rPr>
        <i val="true"/>
        <sz val="10"/>
        <color rgb="FF7F7F7F"/>
        <rFont val="Noto Sans CJK SC"/>
        <family val="2"/>
      </rPr>
      <t xml:space="preserve">披露口径。</t>
    </r>
  </si>
  <si>
    <r>
      <rPr>
        <b val="true"/>
        <sz val="14"/>
        <color rgb="FF1F4E79"/>
        <rFont val="Arial"/>
        <family val="0"/>
        <charset val="1"/>
      </rPr>
      <t xml:space="preserve">DCF</t>
    </r>
    <r>
      <rPr>
        <b val="true"/>
        <sz val="14"/>
        <color rgb="FF1F4E79"/>
        <rFont val="Noto Sans CJK SC"/>
        <family val="2"/>
      </rPr>
      <t xml:space="preserve">（</t>
    </r>
    <r>
      <rPr>
        <b val="true"/>
        <sz val="14"/>
        <color rgb="FF1F4E79"/>
        <rFont val="Arial"/>
        <family val="0"/>
        <charset val="1"/>
      </rPr>
      <t xml:space="preserve">FCF </t>
    </r>
    <r>
      <rPr>
        <b val="true"/>
        <sz val="14"/>
        <color rgb="FF1F4E79"/>
        <rFont val="Noto Sans CJK SC"/>
        <family val="2"/>
      </rPr>
      <t xml:space="preserve">法 </t>
    </r>
    <r>
      <rPr>
        <b val="true"/>
        <sz val="14"/>
        <color rgb="FF1F4E79"/>
        <rFont val="Arial"/>
        <family val="0"/>
        <charset val="1"/>
      </rPr>
      <t xml:space="preserve">· </t>
    </r>
    <r>
      <rPr>
        <b val="true"/>
        <sz val="14"/>
        <color rgb="FF1F4E79"/>
        <rFont val="Noto Sans CJK SC"/>
        <family val="2"/>
      </rPr>
      <t xml:space="preserve">退出 </t>
    </r>
    <r>
      <rPr>
        <b val="true"/>
        <sz val="14"/>
        <color rgb="FF1F4E79"/>
        <rFont val="Arial"/>
        <family val="0"/>
        <charset val="1"/>
      </rPr>
      <t xml:space="preserve">FCF </t>
    </r>
    <r>
      <rPr>
        <b val="true"/>
        <sz val="14"/>
        <color rgb="FF1F4E79"/>
        <rFont val="Noto Sans CJK SC"/>
        <family val="2"/>
      </rPr>
      <t xml:space="preserve">倍数终值 </t>
    </r>
    <r>
      <rPr>
        <b val="true"/>
        <sz val="14"/>
        <color rgb="FF1F4E79"/>
        <rFont val="Arial"/>
        <family val="0"/>
        <charset val="1"/>
      </rPr>
      <t xml:space="preserve">· </t>
    </r>
    <r>
      <rPr>
        <b val="true"/>
        <sz val="14"/>
        <color rgb="FF1F4E79"/>
        <rFont val="Noto Sans CJK SC"/>
        <family val="2"/>
      </rPr>
      <t xml:space="preserve">模型化口径）</t>
    </r>
  </si>
  <si>
    <r>
      <rPr>
        <i val="true"/>
        <sz val="10"/>
        <color rgb="FF7F7F7F"/>
        <rFont val="Arial"/>
        <family val="0"/>
        <charset val="1"/>
      </rPr>
      <t xml:space="preserve">PLTR </t>
    </r>
    <r>
      <rPr>
        <i val="true"/>
        <sz val="10"/>
        <color rgb="FF7F7F7F"/>
        <rFont val="Noto Sans CJK SC"/>
        <family val="2"/>
      </rPr>
      <t xml:space="preserve">有真实正自由现金流，</t>
    </r>
    <r>
      <rPr>
        <i val="true"/>
        <sz val="10"/>
        <color rgb="FF7F7F7F"/>
        <rFont val="Arial"/>
        <family val="0"/>
        <charset val="1"/>
      </rPr>
      <t xml:space="preserve">DCF </t>
    </r>
    <r>
      <rPr>
        <i val="true"/>
        <sz val="10"/>
        <color rgb="FF7F7F7F"/>
        <rFont val="Noto Sans CJK SC"/>
        <family val="2"/>
      </rPr>
      <t xml:space="preserve">比多数同业更有意义。蓝色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</si>
  <si>
    <r>
      <rPr>
        <b val="true"/>
        <sz val="11"/>
        <color rgb="FFFFFFFF"/>
        <rFont val="Arial"/>
        <family val="0"/>
        <charset val="1"/>
      </rPr>
      <t xml:space="preserve">WACC </t>
    </r>
    <r>
      <rPr>
        <b val="true"/>
        <sz val="11"/>
        <color rgb="FFFFFFFF"/>
        <rFont val="Noto Sans CJK SC"/>
        <family val="2"/>
      </rPr>
      <t xml:space="preserve">分解</t>
    </r>
  </si>
  <si>
    <r>
      <rPr>
        <sz val="10"/>
        <color rgb="FF000000"/>
        <rFont val="Noto Sans CJK SC"/>
        <family val="2"/>
      </rPr>
      <t xml:space="preserve">无风险利率 </t>
    </r>
    <r>
      <rPr>
        <sz val="10"/>
        <color rgb="FF000000"/>
        <rFont val="Arial"/>
        <family val="0"/>
        <charset val="1"/>
      </rPr>
      <t xml:space="preserve">Rf</t>
    </r>
  </si>
  <si>
    <t xml:space="preserve">Beta</t>
  </si>
  <si>
    <r>
      <rPr>
        <sz val="10"/>
        <color rgb="FF000000"/>
        <rFont val="Noto Sans CJK SC"/>
        <family val="2"/>
      </rPr>
      <t xml:space="preserve">股权风险溢价 </t>
    </r>
    <r>
      <rPr>
        <sz val="10"/>
        <color rgb="FF000000"/>
        <rFont val="Arial"/>
        <family val="0"/>
        <charset val="1"/>
      </rPr>
      <t xml:space="preserve">ERP</t>
    </r>
  </si>
  <si>
    <r>
      <rPr>
        <sz val="10"/>
        <color rgb="FF000000"/>
        <rFont val="Noto Sans CJK SC"/>
        <family val="2"/>
      </rPr>
      <t xml:space="preserve">股权成本 </t>
    </r>
    <r>
      <rPr>
        <sz val="10"/>
        <color rgb="FF000000"/>
        <rFont val="Arial"/>
        <family val="0"/>
        <charset val="1"/>
      </rPr>
      <t xml:space="preserve">Ke</t>
    </r>
  </si>
  <si>
    <r>
      <rPr>
        <sz val="10"/>
        <color rgb="FF000000"/>
        <rFont val="Arial"/>
        <family val="0"/>
        <charset val="1"/>
      </rPr>
      <t xml:space="preserve">WACC</t>
    </r>
    <r>
      <rPr>
        <sz val="10"/>
        <color rgb="FF000000"/>
        <rFont val="Noto Sans CJK SC"/>
        <family val="2"/>
      </rPr>
      <t xml:space="preserve">（近乎全股权）</t>
    </r>
  </si>
  <si>
    <r>
      <rPr>
        <sz val="10"/>
        <color rgb="FF000000"/>
        <rFont val="Noto Sans CJK SC"/>
        <family val="2"/>
      </rPr>
      <t xml:space="preserve">退出 </t>
    </r>
    <r>
      <rPr>
        <sz val="10"/>
        <color rgb="FF000000"/>
        <rFont val="Arial"/>
        <family val="0"/>
        <charset val="1"/>
      </rPr>
      <t xml:space="preserve">FCF </t>
    </r>
    <r>
      <rPr>
        <sz val="10"/>
        <color rgb="FF000000"/>
        <rFont val="Noto Sans CJK SC"/>
        <family val="2"/>
      </rPr>
      <t xml:space="preserve">倍数</t>
    </r>
  </si>
  <si>
    <r>
      <rPr>
        <sz val="10"/>
        <color rgb="FF000000"/>
        <rFont val="Noto Sans CJK SC"/>
        <family val="2"/>
      </rPr>
      <t xml:space="preserve">永续增长 </t>
    </r>
    <r>
      <rPr>
        <sz val="10"/>
        <color rgb="FF000000"/>
        <rFont val="Arial"/>
        <family val="0"/>
        <charset val="1"/>
      </rPr>
      <t xml:space="preserve">g</t>
    </r>
    <r>
      <rPr>
        <sz val="10"/>
        <color rgb="FF000000"/>
        <rFont val="Noto Sans CJK SC"/>
        <family val="2"/>
      </rPr>
      <t xml:space="preserve">（备选）</t>
    </r>
  </si>
  <si>
    <t xml:space="preserve">2029E</t>
  </si>
  <si>
    <t xml:space="preserve">2030E</t>
  </si>
  <si>
    <t xml:space="preserve">2031E</t>
  </si>
  <si>
    <t xml:space="preserve">2032E</t>
  </si>
  <si>
    <r>
      <rPr>
        <sz val="10"/>
        <color rgb="FF000000"/>
        <rFont val="Noto Sans CJK SC"/>
        <family val="2"/>
      </rPr>
      <t xml:space="preserve">折现期 </t>
    </r>
    <r>
      <rPr>
        <sz val="10"/>
        <color rgb="FF000000"/>
        <rFont val="Arial"/>
        <family val="0"/>
        <charset val="1"/>
      </rPr>
      <t xml:space="preserve">t</t>
    </r>
  </si>
  <si>
    <t xml:space="preserve">折现因子</t>
  </si>
  <si>
    <t xml:space="preserve">PV(FCF)</t>
  </si>
  <si>
    <r>
      <rPr>
        <sz val="10"/>
        <color rgb="FF000000"/>
        <rFont val="Arial"/>
        <family val="0"/>
        <charset val="1"/>
      </rPr>
      <t xml:space="preserve">PV(FCF) </t>
    </r>
    <r>
      <rPr>
        <sz val="10"/>
        <color rgb="FF000000"/>
        <rFont val="Noto Sans CJK SC"/>
        <family val="2"/>
      </rPr>
      <t xml:space="preserve">合计</t>
    </r>
  </si>
  <si>
    <r>
      <rPr>
        <sz val="10"/>
        <color rgb="FF000000"/>
        <rFont val="Noto Sans CJK SC"/>
        <family val="2"/>
      </rPr>
      <t xml:space="preserve">终值 </t>
    </r>
    <r>
      <rPr>
        <sz val="10"/>
        <color rgb="FF000000"/>
        <rFont val="Arial"/>
        <family val="0"/>
        <charset val="1"/>
      </rPr>
      <t xml:space="preserve">TV = FCF₂₀₃₂ × </t>
    </r>
    <r>
      <rPr>
        <sz val="10"/>
        <color rgb="FF000000"/>
        <rFont val="Noto Sans CJK SC"/>
        <family val="2"/>
      </rPr>
      <t xml:space="preserve">退出倍数</t>
    </r>
  </si>
  <si>
    <r>
      <rPr>
        <sz val="10"/>
        <color rgb="FF000000"/>
        <rFont val="Arial"/>
        <family val="0"/>
        <charset val="1"/>
      </rPr>
      <t xml:space="preserve">PV(</t>
    </r>
    <r>
      <rPr>
        <sz val="10"/>
        <color rgb="FF000000"/>
        <rFont val="Noto Sans CJK SC"/>
        <family val="2"/>
      </rPr>
      <t xml:space="preserve">终值</t>
    </r>
    <r>
      <rPr>
        <sz val="10"/>
        <color rgb="FF000000"/>
        <rFont val="Arial"/>
        <family val="0"/>
        <charset val="1"/>
      </rPr>
      <t xml:space="preserve">)</t>
    </r>
  </si>
  <si>
    <r>
      <rPr>
        <b val="true"/>
        <sz val="10"/>
        <color rgb="FF000000"/>
        <rFont val="Noto Sans CJK SC"/>
        <family val="2"/>
      </rPr>
      <t xml:space="preserve">企业价值 </t>
    </r>
    <r>
      <rPr>
        <b val="true"/>
        <sz val="10"/>
        <color rgb="FF000000"/>
        <rFont val="Arial"/>
        <family val="0"/>
        <charset val="1"/>
      </rPr>
      <t xml:space="preserve">EV</t>
    </r>
  </si>
  <si>
    <r>
      <rPr>
        <sz val="10"/>
        <color rgb="FF000000"/>
        <rFont val="Arial"/>
        <family val="0"/>
        <charset val="1"/>
      </rPr>
      <t xml:space="preserve">+ </t>
    </r>
    <r>
      <rPr>
        <sz val="10"/>
        <color rgb="FF000000"/>
        <rFont val="Noto Sans CJK SC"/>
        <family val="2"/>
      </rPr>
      <t xml:space="preserve">净现金</t>
    </r>
  </si>
  <si>
    <t xml:space="preserve">股权价值</t>
  </si>
  <si>
    <r>
      <rPr>
        <b val="true"/>
        <sz val="10"/>
        <color rgb="FF000000"/>
        <rFont val="Noto Sans CJK SC"/>
        <family val="2"/>
      </rPr>
      <t xml:space="preserve">每股价值 </t>
    </r>
    <r>
      <rPr>
        <b val="true"/>
        <sz val="10"/>
        <color rgb="FF000000"/>
        <rFont val="Arial"/>
        <family val="0"/>
        <charset val="1"/>
      </rPr>
      <t xml:space="preserve">($)</t>
    </r>
  </si>
  <si>
    <r>
      <rPr>
        <i val="true"/>
        <sz val="10"/>
        <color rgb="FF7F7F7F"/>
        <rFont val="Noto Sans CJK SC"/>
        <family val="2"/>
      </rPr>
      <t xml:space="preserve">备注：退出 </t>
    </r>
    <r>
      <rPr>
        <i val="true"/>
        <sz val="10"/>
        <color rgb="FF7F7F7F"/>
        <rFont val="Arial"/>
        <family val="0"/>
        <charset val="1"/>
      </rPr>
      <t xml:space="preserve">FCF </t>
    </r>
    <r>
      <rPr>
        <i val="true"/>
        <sz val="10"/>
        <color rgb="FF7F7F7F"/>
        <rFont val="Noto Sans CJK SC"/>
        <family val="2"/>
      </rPr>
      <t xml:space="preserve">倍数法；若用 </t>
    </r>
    <r>
      <rPr>
        <i val="true"/>
        <sz val="10"/>
        <color rgb="FF7F7F7F"/>
        <rFont val="Arial"/>
        <family val="0"/>
        <charset val="1"/>
      </rPr>
      <t xml:space="preserve">Gordon </t>
    </r>
    <r>
      <rPr>
        <i val="true"/>
        <sz val="10"/>
        <color rgb="FF7F7F7F"/>
        <rFont val="Noto Sans CJK SC"/>
        <family val="2"/>
      </rPr>
      <t xml:space="preserve">永续</t>
    </r>
    <r>
      <rPr>
        <i val="true"/>
        <sz val="10"/>
        <color rgb="FF7F7F7F"/>
        <rFont val="Arial"/>
        <family val="0"/>
        <charset val="1"/>
      </rPr>
      <t xml:space="preserve">(g=4%)</t>
    </r>
    <r>
      <rPr>
        <i val="true"/>
        <sz val="10"/>
        <color rgb="FF7F7F7F"/>
        <rFont val="Noto Sans CJK SC"/>
        <family val="2"/>
      </rPr>
      <t xml:space="preserve">更保守。</t>
    </r>
    <r>
      <rPr>
        <i val="true"/>
        <sz val="10"/>
        <color rgb="FF7F7F7F"/>
        <rFont val="Arial"/>
        <family val="0"/>
        <charset val="1"/>
      </rPr>
      <t xml:space="preserve">DCF </t>
    </r>
    <r>
      <rPr>
        <i val="true"/>
        <sz val="10"/>
        <color rgb="FF7F7F7F"/>
        <rFont val="Noto Sans CJK SC"/>
        <family val="2"/>
      </rPr>
      <t xml:space="preserve">仅作交叉验证。</t>
    </r>
  </si>
  <si>
    <r>
      <rPr>
        <b val="true"/>
        <sz val="10"/>
        <color rgb="FF1F4E79"/>
        <rFont val="Noto Sans CJK SC"/>
        <family val="2"/>
      </rPr>
      <t xml:space="preserve">敏感性：每股价值 </t>
    </r>
    <r>
      <rPr>
        <b val="true"/>
        <sz val="10"/>
        <color rgb="FF1F4E79"/>
        <rFont val="Arial"/>
        <family val="0"/>
        <charset val="1"/>
      </rPr>
      <t xml:space="preserve">($) = f(WACC, </t>
    </r>
    <r>
      <rPr>
        <b val="true"/>
        <sz val="10"/>
        <color rgb="FF1F4E79"/>
        <rFont val="Noto Sans CJK SC"/>
        <family val="2"/>
      </rPr>
      <t xml:space="preserve">退出 </t>
    </r>
    <r>
      <rPr>
        <b val="true"/>
        <sz val="10"/>
        <color rgb="FF1F4E79"/>
        <rFont val="Arial"/>
        <family val="0"/>
        <charset val="1"/>
      </rPr>
      <t xml:space="preserve">FCF </t>
    </r>
    <r>
      <rPr>
        <b val="true"/>
        <sz val="10"/>
        <color rgb="FF1F4E79"/>
        <rFont val="Noto Sans CJK SC"/>
        <family val="2"/>
      </rPr>
      <t xml:space="preserve">倍数</t>
    </r>
    <r>
      <rPr>
        <b val="true"/>
        <sz val="10"/>
        <color rgb="FF1F4E79"/>
        <rFont val="Arial"/>
        <family val="0"/>
        <charset val="1"/>
      </rPr>
      <t xml:space="preserve">)</t>
    </r>
  </si>
  <si>
    <r>
      <rPr>
        <b val="true"/>
        <sz val="11"/>
        <color rgb="FFFFFFFF"/>
        <rFont val="Arial"/>
        <family val="0"/>
        <charset val="1"/>
      </rPr>
      <t xml:space="preserve">WACC</t>
    </r>
    <r>
      <rPr>
        <b val="true"/>
        <sz val="11"/>
        <color rgb="FFFFFFFF"/>
        <rFont val="Noto Sans CJK SC"/>
        <family val="2"/>
      </rPr>
      <t xml:space="preserve">＼退出倍数</t>
    </r>
  </si>
  <si>
    <r>
      <rPr>
        <b val="true"/>
        <sz val="14"/>
        <color rgb="FF1F4E79"/>
        <rFont val="Noto Sans CJK SC"/>
        <family val="2"/>
      </rPr>
      <t xml:space="preserve">相对估值情景定价（</t>
    </r>
    <r>
      <rPr>
        <b val="true"/>
        <sz val="14"/>
        <color rgb="FF1F4E79"/>
        <rFont val="Arial"/>
        <family val="0"/>
        <charset val="1"/>
      </rPr>
      <t xml:space="preserve">EV / 2028E </t>
    </r>
    <r>
      <rPr>
        <b val="true"/>
        <sz val="14"/>
        <color rgb="FF1F4E79"/>
        <rFont val="Noto Sans CJK SC"/>
        <family val="2"/>
      </rPr>
      <t xml:space="preserve">销售 法）</t>
    </r>
  </si>
  <si>
    <r>
      <rPr>
        <i val="true"/>
        <sz val="10"/>
        <color rgb="FF7F7F7F"/>
        <rFont val="Noto Sans CJK SC"/>
        <family val="2"/>
      </rPr>
      <t xml:space="preserve">目标价 </t>
    </r>
    <r>
      <rPr>
        <i val="true"/>
        <sz val="10"/>
        <color rgb="FF7F7F7F"/>
        <rFont val="Arial"/>
        <family val="0"/>
        <charset val="1"/>
      </rPr>
      <t xml:space="preserve">= (2028E</t>
    </r>
    <r>
      <rPr>
        <i val="true"/>
        <sz val="10"/>
        <color rgb="FF7F7F7F"/>
        <rFont val="Noto Sans CJK SC"/>
        <family val="2"/>
      </rPr>
      <t xml:space="preserve">营收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倍数 </t>
    </r>
    <r>
      <rPr>
        <i val="true"/>
        <sz val="10"/>
        <color rgb="FF7F7F7F"/>
        <rFont val="Arial"/>
        <family val="0"/>
        <charset val="1"/>
      </rPr>
      <t xml:space="preserve">+ </t>
    </r>
    <r>
      <rPr>
        <i val="true"/>
        <sz val="10"/>
        <color rgb="FF7F7F7F"/>
        <rFont val="Noto Sans CJK SC"/>
        <family val="2"/>
      </rPr>
      <t xml:space="preserve">净现金</t>
    </r>
    <r>
      <rPr>
        <i val="true"/>
        <sz val="10"/>
        <color rgb="FF7F7F7F"/>
        <rFont val="Arial"/>
        <family val="0"/>
        <charset val="1"/>
      </rPr>
      <t xml:space="preserve">) / </t>
    </r>
    <r>
      <rPr>
        <i val="true"/>
        <sz val="10"/>
        <color rgb="FF7F7F7F"/>
        <rFont val="Noto Sans CJK SC"/>
        <family val="2"/>
      </rPr>
      <t xml:space="preserve">摊薄股数；加权 </t>
    </r>
    <r>
      <rPr>
        <i val="true"/>
        <sz val="10"/>
        <color rgb="FF7F7F7F"/>
        <rFont val="Arial"/>
        <family val="0"/>
        <charset val="1"/>
      </rPr>
      <t xml:space="preserve">= Σ(</t>
    </r>
    <r>
      <rPr>
        <i val="true"/>
        <sz val="10"/>
        <color rgb="FF7F7F7F"/>
        <rFont val="Noto Sans CJK SC"/>
        <family val="2"/>
      </rPr>
      <t xml:space="preserve">目标价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概率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</si>
  <si>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b val="true"/>
        <sz val="11"/>
        <color rgb="FFFFFFFF"/>
        <rFont val="Arial"/>
        <family val="0"/>
        <charset val="1"/>
      </rPr>
      <t xml:space="preserve">EV/</t>
    </r>
    <r>
      <rPr>
        <b val="true"/>
        <sz val="11"/>
        <color rgb="FFFFFFFF"/>
        <rFont val="Noto Sans CJK SC"/>
        <family val="2"/>
      </rPr>
      <t xml:space="preserve">销售</t>
    </r>
  </si>
  <si>
    <r>
      <rPr>
        <b val="true"/>
        <sz val="11"/>
        <color rgb="FFFFFFFF"/>
        <rFont val="Noto Sans CJK SC"/>
        <family val="2"/>
      </rPr>
      <t xml:space="preserve">隐含</t>
    </r>
    <r>
      <rPr>
        <b val="true"/>
        <sz val="11"/>
        <color rgb="FFFFFFFF"/>
        <rFont val="Arial"/>
        <family val="0"/>
        <charset val="1"/>
      </rPr>
      <t xml:space="preserve">EV($M)</t>
    </r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</si>
  <si>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($)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</si>
  <si>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</si>
  <si>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</si>
  <si>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对照：卖方一致目标价中值约 </t>
    </r>
    <r>
      <rPr>
        <i val="true"/>
        <sz val="10"/>
        <color rgb="FF7F7F7F"/>
        <rFont val="Arial"/>
        <family val="0"/>
        <charset val="1"/>
      </rPr>
      <t xml:space="preserve">$183</t>
    </r>
    <r>
      <rPr>
        <i val="true"/>
        <sz val="10"/>
        <color rgb="FF7F7F7F"/>
        <rFont val="Noto Sans CJK SC"/>
        <family val="2"/>
      </rPr>
      <t xml:space="preserve">（区间 </t>
    </r>
    <r>
      <rPr>
        <i val="true"/>
        <sz val="10"/>
        <color rgb="FF7F7F7F"/>
        <rFont val="Arial"/>
        <family val="0"/>
        <charset val="1"/>
      </rPr>
      <t xml:space="preserve">$70–255</t>
    </r>
    <r>
      <rPr>
        <i val="true"/>
        <sz val="10"/>
        <color rgb="FF7F7F7F"/>
        <rFont val="Noto Sans CJK SC"/>
        <family val="2"/>
      </rPr>
      <t xml:space="preserve">）。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</si>
</sst>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.00"/>
    <numFmt numFmtId="166" formatCode="#,##0"/>
    <numFmt numFmtId="167" formatCode="\$#,##0;&quot;($&quot;#,##0\);\-"/>
    <numFmt numFmtId="168" formatCode="0.0\x"/>
    <numFmt numFmtId="169" formatCode="0.0%"/>
    <numFmt numFmtId="170" formatCode="0.0"/>
    <numFmt numFmtId="171" formatCode="0.000"/>
    <numFmt numFmtId="172" formatCode="\$#,##0.0"/>
    <numFmt numFmtId="173" formatCode="\$#,##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b val="true"/>
      <sz val="14"/>
      <color rgb="FF1F4E79"/>
      <name val="Noto Sans CJK SC"/>
      <family val="2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Noto Sans CJK SC"/>
      <family val="2"/>
    </font>
    <font>
      <i val="true"/>
      <sz val="10"/>
      <color rgb="FFC00000"/>
      <name val="Arial"/>
      <family val="0"/>
      <charset val="1"/>
    </font>
    <font>
      <b val="true"/>
      <sz val="10"/>
      <color rgb="FF1F4E79"/>
      <name val="Noto Sans CJK SC"/>
      <family val="2"/>
    </font>
    <font>
      <b val="true"/>
      <sz val="10"/>
      <color rgb="FF1F4E7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15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116.67</v>
      </c>
    </row>
    <row r="6" customFormat="false" ht="15" hidden="false" customHeight="false" outlineLevel="0" collapsed="false">
      <c r="A6" s="5" t="s">
        <v>4</v>
      </c>
      <c r="B6" s="7" t="n">
        <v>2571</v>
      </c>
    </row>
    <row r="7" customFormat="false" ht="15" hidden="false" customHeight="false" outlineLevel="0" collapsed="false">
      <c r="A7" s="5" t="s">
        <v>5</v>
      </c>
      <c r="B7" s="8" t="n">
        <v>8000</v>
      </c>
    </row>
    <row r="8" customFormat="false" ht="15" hidden="false" customHeight="false" outlineLevel="0" collapsed="false">
      <c r="A8" s="5" t="s">
        <v>6</v>
      </c>
      <c r="B8" s="8" t="n">
        <v>0</v>
      </c>
    </row>
    <row r="9" customFormat="false" ht="15" hidden="false" customHeight="false" outlineLevel="0" collapsed="false">
      <c r="A9" s="5" t="s">
        <v>7</v>
      </c>
      <c r="B9" s="9" t="n">
        <f aca="false">B7-B8</f>
        <v>8000</v>
      </c>
    </row>
    <row r="10" customFormat="false" ht="15" hidden="false" customHeight="false" outlineLevel="0" collapsed="false">
      <c r="A10" s="10" t="s">
        <v>8</v>
      </c>
      <c r="B10" s="8" t="n">
        <v>7656</v>
      </c>
    </row>
    <row r="11" customFormat="false" ht="15" hidden="false" customHeight="false" outlineLevel="0" collapsed="false">
      <c r="A11" s="10" t="s">
        <v>9</v>
      </c>
      <c r="B11" s="8" t="n">
        <v>4300</v>
      </c>
    </row>
    <row r="13" customFormat="false" ht="17.15" hidden="false" customHeight="false" outlineLevel="0" collapsed="false">
      <c r="A13" s="3" t="s">
        <v>10</v>
      </c>
      <c r="B13" s="4"/>
      <c r="C13" s="4"/>
      <c r="D13" s="4"/>
    </row>
    <row r="14" customFormat="false" ht="17.15" hidden="false" customHeight="false" outlineLevel="0" collapsed="false">
      <c r="A14" s="11" t="s">
        <v>11</v>
      </c>
      <c r="B14" s="12" t="s">
        <v>12</v>
      </c>
      <c r="C14" s="12" t="s">
        <v>13</v>
      </c>
      <c r="D14" s="11" t="s">
        <v>14</v>
      </c>
    </row>
    <row r="15" customFormat="false" ht="15" hidden="false" customHeight="false" outlineLevel="0" collapsed="false">
      <c r="A15" s="13" t="s">
        <v>15</v>
      </c>
      <c r="B15" s="8" t="n">
        <v>15000</v>
      </c>
      <c r="C15" s="14" t="n">
        <v>32</v>
      </c>
      <c r="D15" s="15" t="n">
        <v>0.25</v>
      </c>
    </row>
    <row r="16" customFormat="false" ht="15" hidden="false" customHeight="false" outlineLevel="0" collapsed="false">
      <c r="A16" s="13" t="s">
        <v>16</v>
      </c>
      <c r="B16" s="8" t="n">
        <v>15000</v>
      </c>
      <c r="C16" s="14" t="n">
        <v>20</v>
      </c>
      <c r="D16" s="15" t="n">
        <v>0.45</v>
      </c>
    </row>
    <row r="17" customFormat="false" ht="15" hidden="false" customHeight="false" outlineLevel="0" collapsed="false">
      <c r="A17" s="13" t="s">
        <v>17</v>
      </c>
      <c r="B17" s="8" t="n">
        <v>15000</v>
      </c>
      <c r="C17" s="14" t="n">
        <v>11.5</v>
      </c>
      <c r="D17" s="15" t="n">
        <v>0.3</v>
      </c>
    </row>
    <row r="19" customFormat="false" ht="15" hidden="false" customHeight="false" outlineLevel="0" collapsed="false">
      <c r="A19" s="2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6" t="s">
        <v>19</v>
      </c>
    </row>
    <row r="2" customFormat="false" ht="15" hidden="false" customHeight="false" outlineLevel="0" collapsed="false">
      <c r="A2" s="2" t="s">
        <v>20</v>
      </c>
    </row>
    <row r="4" customFormat="false" ht="15" hidden="false" customHeight="false" outlineLevel="0" collapsed="false">
      <c r="A4" s="17" t="s">
        <v>21</v>
      </c>
      <c r="B4" s="18" t="s">
        <v>22</v>
      </c>
      <c r="C4" s="18" t="s">
        <v>23</v>
      </c>
      <c r="D4" s="18" t="s">
        <v>24</v>
      </c>
      <c r="E4" s="18" t="s">
        <v>25</v>
      </c>
      <c r="F4" s="18" t="s">
        <v>26</v>
      </c>
      <c r="G4" s="18" t="s">
        <v>27</v>
      </c>
      <c r="H4" s="18" t="s">
        <v>28</v>
      </c>
      <c r="I4" s="18" t="s">
        <v>29</v>
      </c>
      <c r="J4" s="18" t="s">
        <v>30</v>
      </c>
      <c r="K4" s="18" t="s">
        <v>31</v>
      </c>
      <c r="L4" s="18" t="s">
        <v>32</v>
      </c>
      <c r="M4" s="18" t="s">
        <v>33</v>
      </c>
    </row>
    <row r="5" customFormat="false" ht="15" hidden="false" customHeight="false" outlineLevel="0" collapsed="false">
      <c r="A5" s="19" t="s">
        <v>34</v>
      </c>
      <c r="B5" s="20" t="n">
        <v>533.32</v>
      </c>
      <c r="C5" s="20" t="n">
        <v>558.16</v>
      </c>
      <c r="D5" s="20" t="n">
        <v>608.35</v>
      </c>
      <c r="E5" s="20" t="n">
        <v>634.34</v>
      </c>
      <c r="F5" s="20" t="n">
        <v>678.13</v>
      </c>
      <c r="G5" s="20" t="n">
        <v>725.52</v>
      </c>
      <c r="H5" s="20" t="n">
        <v>827.52</v>
      </c>
      <c r="I5" s="20" t="n">
        <v>883.86</v>
      </c>
      <c r="J5" s="20" t="n">
        <v>1004</v>
      </c>
      <c r="K5" s="20" t="n">
        <v>1181</v>
      </c>
      <c r="L5" s="20" t="n">
        <v>1407</v>
      </c>
      <c r="M5" s="20" t="n">
        <v>1633</v>
      </c>
    </row>
    <row r="6" customFormat="false" ht="15" hidden="false" customHeight="false" outlineLevel="0" collapsed="false">
      <c r="A6" s="21" t="s">
        <v>35</v>
      </c>
      <c r="B6" s="22" t="n">
        <v>0.1275</v>
      </c>
      <c r="C6" s="22" t="n">
        <v>0.168</v>
      </c>
      <c r="D6" s="22" t="n">
        <v>0.1961</v>
      </c>
      <c r="E6" s="22" t="n">
        <v>0.2078</v>
      </c>
      <c r="F6" s="22" t="n">
        <v>0.2715</v>
      </c>
      <c r="G6" s="22" t="n">
        <v>0.2998</v>
      </c>
      <c r="H6" s="22" t="n">
        <v>0.3603</v>
      </c>
      <c r="I6" s="22" t="n">
        <v>0.3934</v>
      </c>
      <c r="J6" s="22" t="n">
        <v>0.4801</v>
      </c>
      <c r="K6" s="22" t="n">
        <v>0.6279</v>
      </c>
      <c r="L6" s="22" t="n">
        <v>0.7</v>
      </c>
      <c r="M6" s="22" t="n">
        <v>0.8471</v>
      </c>
    </row>
    <row r="7" customFormat="false" ht="15" hidden="false" customHeight="false" outlineLevel="0" collapsed="false">
      <c r="A7" s="21" t="s">
        <v>36</v>
      </c>
      <c r="B7" s="22" t="n">
        <v>0.7996</v>
      </c>
      <c r="C7" s="22" t="n">
        <v>0.8066</v>
      </c>
      <c r="D7" s="22" t="n">
        <v>0.8214</v>
      </c>
      <c r="E7" s="22" t="n">
        <v>0.8167</v>
      </c>
      <c r="F7" s="22" t="n">
        <v>0.8104</v>
      </c>
      <c r="G7" s="22" t="n">
        <v>0.7979</v>
      </c>
      <c r="H7" s="22" t="n">
        <v>0.7891</v>
      </c>
      <c r="I7" s="22" t="n">
        <v>0.8043</v>
      </c>
      <c r="J7" s="22" t="n">
        <v>0.8078</v>
      </c>
      <c r="K7" s="22" t="n">
        <v>0.8245</v>
      </c>
      <c r="L7" s="22" t="n">
        <v>0.8465</v>
      </c>
      <c r="M7" s="22" t="n">
        <v>0.8678</v>
      </c>
    </row>
    <row r="8" customFormat="false" ht="15" hidden="false" customHeight="false" outlineLevel="0" collapsed="false">
      <c r="A8" s="23" t="s">
        <v>37</v>
      </c>
      <c r="B8" s="20" t="n">
        <v>10.07</v>
      </c>
      <c r="C8" s="20" t="n">
        <v>39.98</v>
      </c>
      <c r="D8" s="20" t="n">
        <v>65.79</v>
      </c>
      <c r="E8" s="20" t="n">
        <v>80.88</v>
      </c>
      <c r="F8" s="20" t="n">
        <v>105.34</v>
      </c>
      <c r="G8" s="20" t="n">
        <v>113.14</v>
      </c>
      <c r="H8" s="20" t="n">
        <v>11.04</v>
      </c>
      <c r="I8" s="20" t="n">
        <v>176.05</v>
      </c>
      <c r="J8" s="20" t="n">
        <v>269.32</v>
      </c>
      <c r="K8" s="20" t="n">
        <v>393.26</v>
      </c>
      <c r="L8" s="20" t="n">
        <v>575.39</v>
      </c>
      <c r="M8" s="20" t="n">
        <v>754</v>
      </c>
    </row>
    <row r="9" customFormat="false" ht="15" hidden="false" customHeight="false" outlineLevel="0" collapsed="false">
      <c r="A9" s="23" t="s">
        <v>38</v>
      </c>
      <c r="B9" s="22" t="n">
        <v>0.0189</v>
      </c>
      <c r="C9" s="22" t="n">
        <v>0.0716</v>
      </c>
      <c r="D9" s="22" t="n">
        <v>0.1082</v>
      </c>
      <c r="E9" s="22" t="n">
        <v>0.1275</v>
      </c>
      <c r="F9" s="22" t="n">
        <v>0.1553</v>
      </c>
      <c r="G9" s="22" t="n">
        <v>0.1559</v>
      </c>
      <c r="H9" s="22" t="n">
        <v>0.0133</v>
      </c>
      <c r="I9" s="22" t="n">
        <v>0.1992</v>
      </c>
      <c r="J9" s="22" t="n">
        <v>0.2683</v>
      </c>
      <c r="K9" s="22" t="n">
        <v>0.333</v>
      </c>
      <c r="L9" s="22" t="n">
        <v>0.409</v>
      </c>
      <c r="M9" s="22" t="n">
        <v>0.4618</v>
      </c>
    </row>
    <row r="10" customFormat="false" ht="15" hidden="false" customHeight="false" outlineLevel="0" collapsed="false">
      <c r="A10" s="19" t="s">
        <v>39</v>
      </c>
      <c r="B10" s="20" t="n">
        <v>28.13</v>
      </c>
      <c r="C10" s="20" t="n">
        <v>71.51</v>
      </c>
      <c r="D10" s="20" t="n">
        <v>93.39</v>
      </c>
      <c r="E10" s="20" t="n">
        <v>105.53</v>
      </c>
      <c r="F10" s="20" t="n">
        <v>134.13</v>
      </c>
      <c r="G10" s="20" t="n">
        <v>143.53</v>
      </c>
      <c r="H10" s="20" t="n">
        <v>79.01</v>
      </c>
      <c r="I10" s="20" t="n">
        <v>214.03</v>
      </c>
      <c r="J10" s="20" t="n">
        <v>326.73</v>
      </c>
      <c r="K10" s="20" t="n">
        <v>475.6</v>
      </c>
      <c r="L10" s="20" t="n">
        <v>608.68</v>
      </c>
      <c r="M10" s="20" t="n">
        <v>870.53</v>
      </c>
    </row>
    <row r="11" customFormat="false" ht="15" hidden="false" customHeight="false" outlineLevel="0" collapsed="false">
      <c r="A11" s="21" t="s">
        <v>40</v>
      </c>
      <c r="B11" s="24" t="n">
        <v>0.01</v>
      </c>
      <c r="C11" s="24" t="n">
        <v>0.03</v>
      </c>
      <c r="D11" s="24" t="n">
        <v>0.04</v>
      </c>
      <c r="E11" s="24" t="n">
        <v>0.04</v>
      </c>
      <c r="F11" s="24" t="n">
        <v>0.06</v>
      </c>
      <c r="G11" s="24" t="n">
        <v>0.06</v>
      </c>
      <c r="H11" s="24" t="n">
        <v>0.03</v>
      </c>
      <c r="I11" s="24" t="n">
        <v>0.08</v>
      </c>
      <c r="J11" s="24" t="n">
        <v>0.13</v>
      </c>
      <c r="K11" s="24" t="n">
        <v>0.18</v>
      </c>
      <c r="L11" s="24" t="n">
        <v>0.24</v>
      </c>
      <c r="M11" s="24" t="n">
        <v>0.34</v>
      </c>
    </row>
    <row r="12" customFormat="false" ht="15" hidden="false" customHeight="false" outlineLevel="0" collapsed="false">
      <c r="A12" s="21" t="s">
        <v>41</v>
      </c>
      <c r="B12" s="20" t="n">
        <v>86.26</v>
      </c>
      <c r="C12" s="20" t="n">
        <v>131.88</v>
      </c>
      <c r="D12" s="20" t="n">
        <v>296.31</v>
      </c>
      <c r="E12" s="20" t="n">
        <v>126.92</v>
      </c>
      <c r="F12" s="20" t="n">
        <v>141.31</v>
      </c>
      <c r="G12" s="20" t="n">
        <v>415.79</v>
      </c>
      <c r="H12" s="20" t="n">
        <v>457.22</v>
      </c>
      <c r="I12" s="20" t="n">
        <v>304.08</v>
      </c>
      <c r="J12" s="20" t="n">
        <v>531.62</v>
      </c>
      <c r="K12" s="20" t="n">
        <v>500.87</v>
      </c>
      <c r="L12" s="20" t="n">
        <v>764.02</v>
      </c>
      <c r="M12" s="20" t="n">
        <v>891.76</v>
      </c>
    </row>
    <row r="15" customFormat="false" ht="15" hidden="false" customHeight="false" outlineLevel="0" collapsed="false">
      <c r="A15" s="2" t="s">
        <v>42</v>
      </c>
    </row>
    <row r="16" customFormat="false" ht="15" hidden="false" customHeight="false" outlineLevel="0" collapsed="false">
      <c r="A16" s="25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7" min="2" style="0" width="12"/>
  </cols>
  <sheetData>
    <row r="1" customFormat="false" ht="21.6" hidden="false" customHeight="false" outlineLevel="0" collapsed="false">
      <c r="A1" s="16" t="s">
        <v>44</v>
      </c>
    </row>
    <row r="2" customFormat="false" ht="15" hidden="false" customHeight="false" outlineLevel="0" collapsed="false">
      <c r="A2" s="2" t="s">
        <v>45</v>
      </c>
    </row>
    <row r="4" customFormat="false" ht="15" hidden="false" customHeight="false" outlineLevel="0" collapsed="false">
      <c r="A4" s="17" t="s">
        <v>21</v>
      </c>
      <c r="B4" s="18" t="s">
        <v>46</v>
      </c>
      <c r="C4" s="18" t="s">
        <v>47</v>
      </c>
      <c r="D4" s="18" t="s">
        <v>48</v>
      </c>
      <c r="E4" s="26" t="s">
        <v>49</v>
      </c>
      <c r="F4" s="26" t="s">
        <v>50</v>
      </c>
      <c r="G4" s="26" t="s">
        <v>51</v>
      </c>
    </row>
    <row r="5" customFormat="false" ht="15" hidden="false" customHeight="false" outlineLevel="0" collapsed="false">
      <c r="A5" s="19" t="s">
        <v>34</v>
      </c>
      <c r="B5" s="27" t="n">
        <v>2225</v>
      </c>
      <c r="C5" s="27" t="n">
        <v>2866</v>
      </c>
      <c r="D5" s="27" t="n">
        <v>4476</v>
      </c>
      <c r="E5" s="27" t="n">
        <v>7656</v>
      </c>
      <c r="F5" s="27" t="n">
        <v>10100</v>
      </c>
      <c r="G5" s="27" t="n">
        <v>13000</v>
      </c>
    </row>
    <row r="6" customFormat="false" ht="15" hidden="false" customHeight="false" outlineLevel="0" collapsed="false">
      <c r="A6" s="23" t="s">
        <v>52</v>
      </c>
      <c r="B6" s="28"/>
      <c r="C6" s="29" t="n">
        <f aca="false">C5/B5-1</f>
        <v>0.288089887640449</v>
      </c>
      <c r="D6" s="29" t="n">
        <f aca="false">D5/C5-1</f>
        <v>0.561758548499651</v>
      </c>
      <c r="E6" s="29" t="n">
        <f aca="false">E5/D5-1</f>
        <v>0.710455764075067</v>
      </c>
      <c r="F6" s="29" t="n">
        <f aca="false">F5/E5-1</f>
        <v>0.319226750261233</v>
      </c>
      <c r="G6" s="29" t="n">
        <f aca="false">G5/F5-1</f>
        <v>0.287128712871287</v>
      </c>
    </row>
    <row r="7" customFormat="false" ht="15" hidden="false" customHeight="false" outlineLevel="0" collapsed="false">
      <c r="A7" s="21" t="s">
        <v>53</v>
      </c>
      <c r="B7" s="30" t="n">
        <v>0.22</v>
      </c>
      <c r="C7" s="30" t="n">
        <v>0.34</v>
      </c>
      <c r="D7" s="30" t="n">
        <v>0.44</v>
      </c>
      <c r="E7" s="30" t="n">
        <v>0.6</v>
      </c>
      <c r="F7" s="30" t="n">
        <v>0.61</v>
      </c>
      <c r="G7" s="30" t="n">
        <v>0.61</v>
      </c>
    </row>
    <row r="8" customFormat="false" ht="15" hidden="false" customHeight="false" outlineLevel="0" collapsed="false">
      <c r="A8" s="21" t="s">
        <v>54</v>
      </c>
      <c r="B8" s="31" t="n">
        <f aca="false">B5*B7</f>
        <v>489.5</v>
      </c>
      <c r="C8" s="31" t="n">
        <f aca="false">C5*C7</f>
        <v>974.44</v>
      </c>
      <c r="D8" s="31" t="n">
        <f aca="false">D5*D7</f>
        <v>1969.44</v>
      </c>
      <c r="E8" s="31" t="n">
        <f aca="false">E5*E7</f>
        <v>4593.6</v>
      </c>
      <c r="F8" s="31" t="n">
        <f aca="false">F5*F7</f>
        <v>6161</v>
      </c>
      <c r="G8" s="31" t="n">
        <f aca="false">G5*G7</f>
        <v>7930</v>
      </c>
    </row>
    <row r="9" customFormat="false" ht="15" hidden="false" customHeight="false" outlineLevel="0" collapsed="false">
      <c r="A9" s="21" t="s">
        <v>55</v>
      </c>
      <c r="B9" s="30" t="n">
        <v>0.33</v>
      </c>
      <c r="C9" s="30" t="n">
        <v>0.43</v>
      </c>
      <c r="D9" s="30" t="n">
        <v>0.42</v>
      </c>
      <c r="E9" s="30" t="n">
        <v>0.562</v>
      </c>
      <c r="F9" s="30" t="n">
        <v>0.56</v>
      </c>
      <c r="G9" s="30" t="n">
        <v>0.57</v>
      </c>
    </row>
    <row r="10" customFormat="false" ht="15" hidden="false" customHeight="false" outlineLevel="0" collapsed="false">
      <c r="A10" s="19" t="s">
        <v>56</v>
      </c>
      <c r="B10" s="31" t="n">
        <f aca="false">B5*B9</f>
        <v>734.25</v>
      </c>
      <c r="C10" s="31" t="n">
        <f aca="false">C5*C9</f>
        <v>1232.38</v>
      </c>
      <c r="D10" s="31" t="n">
        <f aca="false">D5*D9</f>
        <v>1879.92</v>
      </c>
      <c r="E10" s="31" t="n">
        <f aca="false">E5*E9</f>
        <v>4302.672</v>
      </c>
      <c r="F10" s="31" t="n">
        <f aca="false">F5*F9</f>
        <v>5656</v>
      </c>
      <c r="G10" s="31" t="n">
        <f aca="false">G5*G9</f>
        <v>7410</v>
      </c>
    </row>
    <row r="12" customFormat="false" ht="15" hidden="false" customHeight="false" outlineLevel="0" collapsed="false">
      <c r="A12" s="2" t="s">
        <v>57</v>
      </c>
    </row>
    <row r="13" customFormat="false" ht="15" hidden="false" customHeight="false" outlineLevel="0" collapsed="false">
      <c r="A13" s="32" t="s">
        <v>58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9" min="2" style="0" width="12"/>
  </cols>
  <sheetData>
    <row r="1" customFormat="false" ht="21.6" hidden="false" customHeight="false" outlineLevel="0" collapsed="false">
      <c r="A1" s="1" t="s">
        <v>59</v>
      </c>
    </row>
    <row r="2" customFormat="false" ht="15" hidden="false" customHeight="false" outlineLevel="0" collapsed="false">
      <c r="A2" s="32" t="s">
        <v>60</v>
      </c>
    </row>
    <row r="4" customFormat="false" ht="17.15" hidden="false" customHeight="false" outlineLevel="0" collapsed="false">
      <c r="A4" s="33" t="s">
        <v>61</v>
      </c>
      <c r="B4" s="4"/>
    </row>
    <row r="5" customFormat="false" ht="15" hidden="false" customHeight="false" outlineLevel="0" collapsed="false">
      <c r="A5" s="5" t="s">
        <v>62</v>
      </c>
      <c r="B5" s="15" t="n">
        <v>0.043</v>
      </c>
    </row>
    <row r="6" customFormat="false" ht="15" hidden="false" customHeight="false" outlineLevel="0" collapsed="false">
      <c r="A6" s="10" t="s">
        <v>63</v>
      </c>
      <c r="B6" s="34" t="n">
        <v>1.3</v>
      </c>
    </row>
    <row r="7" customFormat="false" ht="15" hidden="false" customHeight="false" outlineLevel="0" collapsed="false">
      <c r="A7" s="5" t="s">
        <v>64</v>
      </c>
      <c r="B7" s="15" t="n">
        <v>0.05</v>
      </c>
    </row>
    <row r="8" customFormat="false" ht="15" hidden="false" customHeight="false" outlineLevel="0" collapsed="false">
      <c r="A8" s="5" t="s">
        <v>65</v>
      </c>
      <c r="B8" s="35" t="n">
        <f aca="false">B5+B6*B7</f>
        <v>0.108</v>
      </c>
    </row>
    <row r="9" customFormat="false" ht="15" hidden="false" customHeight="false" outlineLevel="0" collapsed="false">
      <c r="A9" s="10" t="s">
        <v>66</v>
      </c>
      <c r="B9" s="35" t="n">
        <f aca="false">B8</f>
        <v>0.108</v>
      </c>
    </row>
    <row r="10" customFormat="false" ht="15" hidden="false" customHeight="false" outlineLevel="0" collapsed="false">
      <c r="A10" s="5" t="s">
        <v>67</v>
      </c>
      <c r="B10" s="14" t="n">
        <v>28</v>
      </c>
    </row>
    <row r="11" customFormat="false" ht="15" hidden="false" customHeight="false" outlineLevel="0" collapsed="false">
      <c r="A11" s="5" t="s">
        <v>68</v>
      </c>
      <c r="B11" s="15" t="n">
        <v>0.04</v>
      </c>
    </row>
    <row r="14" customFormat="false" ht="15" hidden="false" customHeight="false" outlineLevel="0" collapsed="false">
      <c r="A14" s="17" t="s">
        <v>21</v>
      </c>
      <c r="B14" s="18" t="s">
        <v>49</v>
      </c>
      <c r="C14" s="18" t="s">
        <v>50</v>
      </c>
      <c r="D14" s="18" t="s">
        <v>51</v>
      </c>
      <c r="E14" s="18" t="s">
        <v>69</v>
      </c>
      <c r="F14" s="18" t="s">
        <v>70</v>
      </c>
      <c r="G14" s="18" t="s">
        <v>71</v>
      </c>
      <c r="H14" s="18" t="s">
        <v>72</v>
      </c>
    </row>
    <row r="15" customFormat="false" ht="15" hidden="false" customHeight="false" outlineLevel="0" collapsed="false">
      <c r="A15" s="21" t="s">
        <v>73</v>
      </c>
      <c r="B15" s="36" t="n">
        <v>1</v>
      </c>
      <c r="C15" s="36" t="n">
        <v>2</v>
      </c>
      <c r="D15" s="36" t="n">
        <v>3</v>
      </c>
      <c r="E15" s="36" t="n">
        <v>4</v>
      </c>
      <c r="F15" s="36" t="n">
        <v>5</v>
      </c>
      <c r="G15" s="36" t="n">
        <v>6</v>
      </c>
      <c r="H15" s="36" t="n">
        <v>7</v>
      </c>
    </row>
    <row r="16" customFormat="false" ht="15" hidden="false" customHeight="false" outlineLevel="0" collapsed="false">
      <c r="A16" s="19" t="s">
        <v>56</v>
      </c>
      <c r="B16" s="27" t="n">
        <v>4300</v>
      </c>
      <c r="C16" s="27" t="n">
        <v>5600</v>
      </c>
      <c r="D16" s="27" t="n">
        <v>7100</v>
      </c>
      <c r="E16" s="27" t="n">
        <v>8800</v>
      </c>
      <c r="F16" s="27" t="n">
        <v>10600</v>
      </c>
      <c r="G16" s="27" t="n">
        <v>12250</v>
      </c>
      <c r="H16" s="27" t="n">
        <v>13750</v>
      </c>
    </row>
    <row r="17" customFormat="false" ht="15" hidden="false" customHeight="false" outlineLevel="0" collapsed="false">
      <c r="A17" s="21" t="s">
        <v>74</v>
      </c>
      <c r="B17" s="37" t="n">
        <f aca="false">1/(1+$B$9)^B15</f>
        <v>0.902527075812274</v>
      </c>
      <c r="C17" s="37" t="n">
        <f aca="false">1/(1+$B$9)^C15</f>
        <v>0.814555122574255</v>
      </c>
      <c r="D17" s="37" t="n">
        <f aca="false">1/(1+$B$9)^D15</f>
        <v>0.735158052864851</v>
      </c>
      <c r="E17" s="37" t="n">
        <f aca="false">1/(1+$B$9)^E15</f>
        <v>0.663500047711959</v>
      </c>
      <c r="F17" s="37" t="n">
        <f aca="false">1/(1+$B$9)^F15</f>
        <v>0.598826757862779</v>
      </c>
      <c r="G17" s="37" t="n">
        <f aca="false">1/(1+$B$9)^G15</f>
        <v>0.540457362692039</v>
      </c>
      <c r="H17" s="37" t="n">
        <f aca="false">1/(1+$B$9)^H15</f>
        <v>0.487777403151659</v>
      </c>
    </row>
    <row r="18" customFormat="false" ht="15" hidden="false" customHeight="false" outlineLevel="0" collapsed="false">
      <c r="A18" s="23" t="s">
        <v>75</v>
      </c>
      <c r="B18" s="31" t="n">
        <f aca="false">B16*B17</f>
        <v>3880.86642599278</v>
      </c>
      <c r="C18" s="31" t="n">
        <f aca="false">C16*C17</f>
        <v>4561.50868641583</v>
      </c>
      <c r="D18" s="31" t="n">
        <f aca="false">D16*D17</f>
        <v>5219.62217534044</v>
      </c>
      <c r="E18" s="31" t="n">
        <f aca="false">E16*E17</f>
        <v>5838.80041986524</v>
      </c>
      <c r="F18" s="31" t="n">
        <f aca="false">F16*F17</f>
        <v>6347.56363334546</v>
      </c>
      <c r="G18" s="31" t="n">
        <f aca="false">G16*G17</f>
        <v>6620.60269297747</v>
      </c>
      <c r="H18" s="31" t="n">
        <f aca="false">H16*H17</f>
        <v>6706.93929333532</v>
      </c>
    </row>
    <row r="20" customFormat="false" ht="15" hidden="false" customHeight="false" outlineLevel="0" collapsed="false">
      <c r="A20" s="23" t="s">
        <v>76</v>
      </c>
      <c r="B20" s="38" t="n">
        <f aca="false">SUM(B18:H18)</f>
        <v>39175.9033272725</v>
      </c>
    </row>
    <row r="21" customFormat="false" ht="15" hidden="false" customHeight="false" outlineLevel="0" collapsed="false">
      <c r="A21" s="21" t="s">
        <v>77</v>
      </c>
      <c r="B21" s="38" t="n">
        <f aca="false">H16*B10</f>
        <v>385000</v>
      </c>
    </row>
    <row r="22" customFormat="false" ht="15" hidden="false" customHeight="false" outlineLevel="0" collapsed="false">
      <c r="A22" s="23" t="s">
        <v>78</v>
      </c>
      <c r="B22" s="38" t="n">
        <f aca="false">B21*H17</f>
        <v>187794.300213389</v>
      </c>
    </row>
    <row r="23" customFormat="false" ht="15" hidden="false" customHeight="false" outlineLevel="0" collapsed="false">
      <c r="A23" s="39" t="s">
        <v>79</v>
      </c>
      <c r="B23" s="40" t="n">
        <f aca="false">B20+B22</f>
        <v>226970.203540661</v>
      </c>
    </row>
    <row r="24" customFormat="false" ht="15" hidden="false" customHeight="false" outlineLevel="0" collapsed="false">
      <c r="A24" s="23" t="s">
        <v>80</v>
      </c>
      <c r="B24" s="38" t="n">
        <f aca="false">假设!$B$9</f>
        <v>8000</v>
      </c>
    </row>
    <row r="25" customFormat="false" ht="15" hidden="false" customHeight="false" outlineLevel="0" collapsed="false">
      <c r="A25" s="19" t="s">
        <v>81</v>
      </c>
      <c r="B25" s="41" t="n">
        <f aca="false">B23+B24</f>
        <v>234970.203540661</v>
      </c>
    </row>
    <row r="26" customFormat="false" ht="15" hidden="false" customHeight="false" outlineLevel="0" collapsed="false">
      <c r="A26" s="21" t="s">
        <v>4</v>
      </c>
      <c r="B26" s="42" t="n">
        <f aca="false">假设!$B$6</f>
        <v>2571</v>
      </c>
    </row>
    <row r="27" customFormat="false" ht="15" hidden="false" customHeight="false" outlineLevel="0" collapsed="false">
      <c r="A27" s="43" t="s">
        <v>82</v>
      </c>
      <c r="B27" s="44" t="n">
        <f aca="false">B25/B26</f>
        <v>91.3925334658349</v>
      </c>
    </row>
    <row r="28" customFormat="false" ht="15" hidden="false" customHeight="false" outlineLevel="0" collapsed="false">
      <c r="A28" s="2" t="s">
        <v>83</v>
      </c>
    </row>
    <row r="30" customFormat="false" ht="15" hidden="false" customHeight="false" outlineLevel="0" collapsed="false">
      <c r="A30" s="45" t="s">
        <v>84</v>
      </c>
    </row>
    <row r="31" customFormat="false" ht="17.15" hidden="false" customHeight="false" outlineLevel="0" collapsed="false">
      <c r="A31" s="46" t="s">
        <v>85</v>
      </c>
      <c r="B31" s="47" t="n">
        <v>24</v>
      </c>
      <c r="C31" s="47" t="n">
        <v>28</v>
      </c>
      <c r="D31" s="47" t="n">
        <v>32</v>
      </c>
    </row>
    <row r="32" customFormat="false" ht="15" hidden="false" customHeight="false" outlineLevel="0" collapsed="false">
      <c r="A32" s="30" t="n">
        <v>0.105</v>
      </c>
      <c r="B32" s="48" t="n">
        <f aca="false">(SUMPRODUCT($B$16:$H$16,1/(1+$A32)^$B$15:$H$15)+$H$16*B$31/(1+$A32)^$H$15+假设!$B$9)/假设!$B$6</f>
        <v>82.3383596309605</v>
      </c>
      <c r="C32" s="48" t="n">
        <f aca="false">(SUMPRODUCT($B$16:$H$16,1/(1+$A32)^$B$15:$H$15)+$H$16*C$31/(1+$A32)^$H$15+假设!$B$9)/假设!$B$6</f>
        <v>92.9730455150124</v>
      </c>
      <c r="D32" s="48" t="n">
        <f aca="false">(SUMPRODUCT($B$16:$H$16,1/(1+$A32)^$B$15:$H$15)+$H$16*D$31/(1+$A32)^$H$15+假设!$B$9)/假设!$B$6</f>
        <v>103.607731399064</v>
      </c>
    </row>
    <row r="33" customFormat="false" ht="15" hidden="false" customHeight="false" outlineLevel="0" collapsed="false">
      <c r="A33" s="30" t="n">
        <v>0.115</v>
      </c>
      <c r="B33" s="48" t="n">
        <f aca="false">(SUMPRODUCT($B$16:$H$16,1/(1+$A33)^$B$15:$H$15)+$H$16*B$31/(1+$A33)^$H$15+假设!$B$9)/假设!$B$6</f>
        <v>77.8469487840412</v>
      </c>
      <c r="C33" s="48" t="n">
        <f aca="false">(SUMPRODUCT($B$16:$H$16,1/(1+$A33)^$B$15:$H$15)+$H$16*C$31/(1+$A33)^$H$15+假设!$B$9)/假设!$B$6</f>
        <v>87.8316837426871</v>
      </c>
      <c r="D33" s="48" t="n">
        <f aca="false">(SUMPRODUCT($B$16:$H$16,1/(1+$A33)^$B$15:$H$15)+$H$16*D$31/(1+$A33)^$H$15+假设!$B$9)/假设!$B$6</f>
        <v>97.8164187013329</v>
      </c>
    </row>
    <row r="34" customFormat="false" ht="15" hidden="false" customHeight="false" outlineLevel="0" collapsed="false">
      <c r="A34" s="30" t="n">
        <v>0.125</v>
      </c>
      <c r="B34" s="48" t="n">
        <f aca="false">(SUMPRODUCT($B$16:$H$16,1/(1+$A34)^$B$15:$H$15)+$H$16*B$31/(1+$A34)^$H$15+假设!$B$9)/假设!$B$6</f>
        <v>73.6575336771944</v>
      </c>
      <c r="C34" s="48" t="n">
        <f aca="false">(SUMPRODUCT($B$16:$H$16,1/(1+$A34)^$B$15:$H$15)+$H$16*C$31/(1+$A34)^$H$15+假设!$B$9)/假设!$B$6</f>
        <v>83.0373202314937</v>
      </c>
      <c r="D34" s="48" t="n">
        <f aca="false">(SUMPRODUCT($B$16:$H$16,1/(1+$A34)^$B$15:$H$15)+$H$16*D$31/(1+$A34)^$H$15+假设!$B$9)/假设!$B$6</f>
        <v>92.417106785793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7" min="2" style="0" width="15"/>
  </cols>
  <sheetData>
    <row r="1" customFormat="false" ht="21.6" hidden="false" customHeight="false" outlineLevel="0" collapsed="false">
      <c r="A1" s="16" t="s">
        <v>86</v>
      </c>
    </row>
    <row r="2" customFormat="false" ht="15" hidden="false" customHeight="false" outlineLevel="0" collapsed="false">
      <c r="A2" s="2" t="s">
        <v>87</v>
      </c>
    </row>
    <row r="4" customFormat="false" ht="17.15" hidden="false" customHeight="false" outlineLevel="0" collapsed="false">
      <c r="A4" s="49" t="s">
        <v>11</v>
      </c>
      <c r="B4" s="46" t="s">
        <v>12</v>
      </c>
      <c r="C4" s="46" t="s">
        <v>88</v>
      </c>
      <c r="D4" s="49" t="s">
        <v>89</v>
      </c>
      <c r="E4" s="49" t="s">
        <v>90</v>
      </c>
      <c r="F4" s="46" t="s">
        <v>91</v>
      </c>
      <c r="G4" s="49" t="s">
        <v>14</v>
      </c>
    </row>
    <row r="5" customFormat="false" ht="15" hidden="false" customHeight="false" outlineLevel="0" collapsed="false">
      <c r="A5" s="50" t="s">
        <v>15</v>
      </c>
      <c r="B5" s="51" t="n">
        <f aca="false">假设!B15</f>
        <v>15000</v>
      </c>
      <c r="C5" s="52" t="n">
        <f aca="false">假设!C15</f>
        <v>32</v>
      </c>
      <c r="D5" s="51" t="n">
        <f aca="false">B5*C5</f>
        <v>480000</v>
      </c>
      <c r="E5" s="48" t="n">
        <f aca="false">(D5+假设!$B$9)/假设!$B$6</f>
        <v>189.809412679891</v>
      </c>
      <c r="F5" s="29" t="n">
        <f aca="false">E5/假设!$B$5-1</f>
        <v>0.626891340360771</v>
      </c>
      <c r="G5" s="29" t="n">
        <f aca="false">假设!D15</f>
        <v>0.25</v>
      </c>
    </row>
    <row r="6" customFormat="false" ht="15" hidden="false" customHeight="false" outlineLevel="0" collapsed="false">
      <c r="A6" s="50" t="s">
        <v>16</v>
      </c>
      <c r="B6" s="51" t="n">
        <f aca="false">假设!B16</f>
        <v>15000</v>
      </c>
      <c r="C6" s="52" t="n">
        <f aca="false">假设!C16</f>
        <v>20</v>
      </c>
      <c r="D6" s="51" t="n">
        <f aca="false">B6*C6</f>
        <v>300000</v>
      </c>
      <c r="E6" s="48" t="n">
        <f aca="false">(D6+假设!$B$9)/假设!$B$6</f>
        <v>119.797744068456</v>
      </c>
      <c r="F6" s="29" t="n">
        <f aca="false">E6/假设!$B$5-1</f>
        <v>0.026808468916224</v>
      </c>
      <c r="G6" s="29" t="n">
        <f aca="false">假设!D16</f>
        <v>0.45</v>
      </c>
    </row>
    <row r="7" customFormat="false" ht="15" hidden="false" customHeight="false" outlineLevel="0" collapsed="false">
      <c r="A7" s="50" t="s">
        <v>17</v>
      </c>
      <c r="B7" s="51" t="n">
        <f aca="false">假设!B17</f>
        <v>15000</v>
      </c>
      <c r="C7" s="52" t="n">
        <f aca="false">假设!C17</f>
        <v>11.5</v>
      </c>
      <c r="D7" s="51" t="n">
        <f aca="false">B7*C7</f>
        <v>172500</v>
      </c>
      <c r="E7" s="48" t="n">
        <f aca="false">(D7+假设!$B$9)/假设!$B$6</f>
        <v>70.2061454686892</v>
      </c>
      <c r="F7" s="29" t="n">
        <f aca="false">E7/假设!$B$5-1</f>
        <v>-0.39825023169033</v>
      </c>
      <c r="G7" s="29" t="n">
        <f aca="false">假设!D17</f>
        <v>0.3</v>
      </c>
    </row>
    <row r="8" customFormat="false" ht="15" hidden="false" customHeight="false" outlineLevel="0" collapsed="false">
      <c r="A8" s="19" t="s">
        <v>92</v>
      </c>
      <c r="B8" s="28"/>
      <c r="C8" s="28"/>
      <c r="D8" s="28"/>
      <c r="E8" s="53" t="n">
        <f aca="false">SUMPRODUCT(E5:E7,G5:G7)</f>
        <v>122.423181641385</v>
      </c>
      <c r="F8" s="54" t="n">
        <f aca="false">E8/假设!$B$5-1</f>
        <v>0.0493115765953944</v>
      </c>
      <c r="G8" s="28"/>
    </row>
    <row r="10" customFormat="false" ht="15" hidden="false" customHeight="false" outlineLevel="0" collapsed="false">
      <c r="A10" s="2" t="s">
        <v>93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2026-07-01T09:21:32Z</dcterms:created>
  <dc:creator>openpyxl</dc:creator>
  <dc:description/>
  <dc:language>en-US</dc:language>
  <cp:lastModifiedBy/>
  <dcterms:modified xsi:type="dcterms:W3CDTF">2026-07-01T09:21:32Z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