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假设" sheetId="1" state="visible" r:id="rId1"/>
    <sheet xmlns:r="http://schemas.openxmlformats.org/officeDocument/2006/relationships" name="年度财务" sheetId="2" state="visible" r:id="rId2"/>
    <sheet xmlns:r="http://schemas.openxmlformats.org/officeDocument/2006/relationships" name="DCF" sheetId="3" state="visible" r:id="rId3"/>
    <sheet xmlns:r="http://schemas.openxmlformats.org/officeDocument/2006/relationships" name="情景定价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$#,##0.00"/>
    <numFmt numFmtId="165" formatCode="0.0%"/>
    <numFmt numFmtId="166" formatCode="0.0&quot;x&quot;"/>
    <numFmt numFmtId="167" formatCode="0.0"/>
  </numFmts>
  <fonts count="7">
    <font>
      <name val="Calibri"/>
      <family val="2"/>
      <color theme="1"/>
      <sz val="11"/>
      <scheme val="minor"/>
    </font>
    <font>
      <name val="Arial"/>
      <b val="1"/>
      <color rgb="001F4E79"/>
      <sz val="12"/>
    </font>
    <font>
      <name val="Arial"/>
      <i val="1"/>
      <color rgb="00808080"/>
      <sz val="9"/>
    </font>
    <font>
      <name val="Arial"/>
      <b val="1"/>
      <color rgb="00000000"/>
    </font>
    <font>
      <name val="Arial"/>
      <color rgb="00000000"/>
    </font>
    <font>
      <name val="Arial"/>
      <color rgb="000000FF"/>
    </font>
    <font>
      <name val="Arial"/>
      <b val="1"/>
      <color rgb="00FFFFFF"/>
    </font>
  </fonts>
  <fills count="7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E8F5E9"/>
      </patternFill>
    </fill>
    <fill>
      <patternFill patternType="solid">
        <fgColor rgb="00FFF2CC"/>
      </patternFill>
    </fill>
    <fill>
      <patternFill patternType="solid">
        <fgColor rgb="00FFEBEE"/>
      </patternFill>
    </fill>
    <fill>
      <patternFill patternType="solid">
        <fgColor rgb="00E3F2FD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1" pivotButton="0" quotePrefix="0" xfId="0"/>
    <xf numFmtId="164" fontId="5" fillId="0" borderId="1" applyAlignment="1" pivotButton="0" quotePrefix="0" xfId="0">
      <alignment horizontal="center" vertical="center" wrapText="1"/>
    </xf>
    <xf numFmtId="3" fontId="5" fillId="0" borderId="1" applyAlignment="1" pivotButton="0" quotePrefix="0" xfId="0">
      <alignment horizontal="center" vertical="center" wrapText="1"/>
    </xf>
    <xf numFmtId="0" fontId="6" fillId="2" borderId="1" applyAlignment="1" pivotButton="0" quotePrefix="0" xfId="0">
      <alignment horizontal="center" vertical="center" wrapText="1"/>
    </xf>
    <xf numFmtId="0" fontId="3" fillId="3" borderId="1" pivotButton="0" quotePrefix="0" xfId="0"/>
    <xf numFmtId="3" fontId="5" fillId="3" borderId="1" applyAlignment="1" pivotButton="0" quotePrefix="0" xfId="0">
      <alignment horizontal="center" vertical="center" wrapText="1"/>
    </xf>
    <xf numFmtId="165" fontId="5" fillId="3" borderId="1" applyAlignment="1" pivotButton="0" quotePrefix="0" xfId="0">
      <alignment horizontal="center" vertical="center" wrapText="1"/>
    </xf>
    <xf numFmtId="166" fontId="5" fillId="3" borderId="1" applyAlignment="1" pivotButton="0" quotePrefix="0" xfId="0">
      <alignment horizontal="center" vertical="center" wrapText="1"/>
    </xf>
    <xf numFmtId="9" fontId="5" fillId="3" borderId="1" applyAlignment="1" pivotButton="0" quotePrefix="0" xfId="0">
      <alignment horizontal="center" vertical="center" wrapText="1"/>
    </xf>
    <xf numFmtId="0" fontId="3" fillId="4" borderId="1" pivotButton="0" quotePrefix="0" xfId="0"/>
    <xf numFmtId="3" fontId="5" fillId="4" borderId="1" applyAlignment="1" pivotButton="0" quotePrefix="0" xfId="0">
      <alignment horizontal="center" vertical="center" wrapText="1"/>
    </xf>
    <xf numFmtId="165" fontId="5" fillId="4" borderId="1" applyAlignment="1" pivotButton="0" quotePrefix="0" xfId="0">
      <alignment horizontal="center" vertical="center" wrapText="1"/>
    </xf>
    <xf numFmtId="166" fontId="5" fillId="4" borderId="1" applyAlignment="1" pivotButton="0" quotePrefix="0" xfId="0">
      <alignment horizontal="center" vertical="center" wrapText="1"/>
    </xf>
    <xf numFmtId="9" fontId="5" fillId="4" borderId="1" applyAlignment="1" pivotButton="0" quotePrefix="0" xfId="0">
      <alignment horizontal="center" vertical="center" wrapText="1"/>
    </xf>
    <xf numFmtId="0" fontId="3" fillId="5" borderId="1" pivotButton="0" quotePrefix="0" xfId="0"/>
    <xf numFmtId="3" fontId="5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6" fontId="5" fillId="5" borderId="1" applyAlignment="1" pivotButton="0" quotePrefix="0" xfId="0">
      <alignment horizontal="center" vertical="center" wrapText="1"/>
    </xf>
    <xf numFmtId="9" fontId="5" fillId="5" borderId="1" applyAlignment="1" pivotButton="0" quotePrefix="0" xfId="0">
      <alignment horizontal="center" vertical="center" wrapText="1"/>
    </xf>
    <xf numFmtId="0" fontId="3" fillId="0" borderId="1" pivotButton="0" quotePrefix="0" xfId="0"/>
    <xf numFmtId="165" fontId="5" fillId="0" borderId="1" applyAlignment="1" pivotButton="0" quotePrefix="0" xfId="0">
      <alignment horizontal="center" vertical="center" wrapText="1"/>
    </xf>
    <xf numFmtId="165" fontId="4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7" fontId="5" fillId="0" borderId="1" applyAlignment="1" pivotButton="0" quotePrefix="0" xfId="0">
      <alignment horizontal="center" vertical="center" wrapText="1"/>
    </xf>
    <xf numFmtId="165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3" fontId="3" fillId="4" borderId="1" applyAlignment="1" pivotButton="0" quotePrefix="0" xfId="0">
      <alignment horizontal="center" vertical="center" wrapText="1"/>
    </xf>
    <xf numFmtId="2" fontId="4" fillId="0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3" fontId="4" fillId="3" borderId="1" applyAlignment="1" pivotButton="0" quotePrefix="0" xfId="0">
      <alignment horizontal="center" vertical="center" wrapText="1"/>
    </xf>
    <xf numFmtId="165" fontId="4" fillId="3" borderId="1" applyAlignment="1" pivotButton="0" quotePrefix="0" xfId="0">
      <alignment horizontal="center" vertical="center" wrapText="1"/>
    </xf>
    <xf numFmtId="164" fontId="4" fillId="3" borderId="1" applyAlignment="1" pivotButton="0" quotePrefix="0" xfId="0">
      <alignment horizontal="center" vertical="center" wrapText="1"/>
    </xf>
    <xf numFmtId="166" fontId="4" fillId="3" borderId="1" applyAlignment="1" pivotButton="0" quotePrefix="0" xfId="0">
      <alignment horizontal="center" vertical="center" wrapText="1"/>
    </xf>
    <xf numFmtId="164" fontId="3" fillId="3" borderId="1" applyAlignment="1" pivotButton="0" quotePrefix="0" xfId="0">
      <alignment horizontal="center" vertical="center" wrapText="1"/>
    </xf>
    <xf numFmtId="9" fontId="4" fillId="3" borderId="1" applyAlignment="1" pivotButton="0" quotePrefix="0" xfId="0">
      <alignment horizontal="center" vertical="center" wrapText="1"/>
    </xf>
    <xf numFmtId="3" fontId="4" fillId="4" borderId="1" applyAlignment="1" pivotButton="0" quotePrefix="0" xfId="0">
      <alignment horizontal="center" vertical="center" wrapText="1"/>
    </xf>
    <xf numFmtId="165" fontId="4" fillId="4" borderId="1" applyAlignment="1" pivotButton="0" quotePrefix="0" xfId="0">
      <alignment horizontal="center" vertical="center" wrapText="1"/>
    </xf>
    <xf numFmtId="164" fontId="4" fillId="4" borderId="1" applyAlignment="1" pivotButton="0" quotePrefix="0" xfId="0">
      <alignment horizontal="center" vertical="center" wrapText="1"/>
    </xf>
    <xf numFmtId="166" fontId="4" fillId="4" borderId="1" applyAlignment="1" pivotButton="0" quotePrefix="0" xfId="0">
      <alignment horizontal="center" vertical="center" wrapText="1"/>
    </xf>
    <xf numFmtId="9" fontId="4" fillId="4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center" vertical="center" wrapText="1"/>
    </xf>
    <xf numFmtId="165" fontId="4" fillId="5" borderId="1" applyAlignment="1" pivotButton="0" quotePrefix="0" xfId="0">
      <alignment horizontal="center" vertical="center" wrapText="1"/>
    </xf>
    <xf numFmtId="164" fontId="4" fillId="5" borderId="1" applyAlignment="1" pivotButton="0" quotePrefix="0" xfId="0">
      <alignment horizontal="center" vertical="center" wrapText="1"/>
    </xf>
    <xf numFmtId="166" fontId="4" fillId="5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9" fontId="4" fillId="5" borderId="1" applyAlignment="1" pivotButton="0" quotePrefix="0" xfId="0">
      <alignment horizontal="center" vertical="center" wrapText="1"/>
    </xf>
    <xf numFmtId="0" fontId="3" fillId="6" borderId="1" pivotButton="0" quotePrefix="0" xfId="0"/>
    <xf numFmtId="164" fontId="3" fillId="6" borderId="1" applyAlignment="1" pivotButton="0" quotePrefix="0" xfId="0">
      <alignment horizontal="center" vertical="center" wrapText="1"/>
    </xf>
    <xf numFmtId="165" fontId="3" fillId="6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7"/>
  <sheetViews>
    <sheetView workbookViewId="0">
      <selection activeCell="A1" sqref="A1"/>
    </sheetView>
  </sheetViews>
  <sheetFormatPr baseColWidth="8" defaultRowHeight="15"/>
  <cols>
    <col width="30" customWidth="1" min="1" max="1"/>
    <col width="14" customWidth="1" min="2" max="2"/>
    <col width="14" customWidth="1" min="3" max="3"/>
    <col width="12" customWidth="1" min="4" max="4"/>
  </cols>
  <sheetData>
    <row r="1">
      <c r="A1" s="1" t="inlineStr">
        <is>
          <t>Marvell (MRVL) — 模型假设（蓝色=可调输入；黄底=关键假设）</t>
        </is>
      </c>
    </row>
    <row r="2">
      <c r="A2" s="2" t="inlineStr">
        <is>
          <t>数据截止 2026-06-02（含 Computex 当日盘前）；财年截至 1 月底。单位 $M、股数 M、$/股。来源：MRVL 研究稿（口径一致）</t>
        </is>
      </c>
    </row>
    <row r="4">
      <c r="A4" s="3" t="inlineStr">
        <is>
          <t>估值基础</t>
        </is>
      </c>
    </row>
    <row r="5">
      <c r="A5" s="4" t="inlineStr">
        <is>
          <t>现价 ($/share)</t>
        </is>
      </c>
      <c r="B5" s="5" t="n">
        <v>274</v>
      </c>
    </row>
    <row r="6">
      <c r="A6" s="4" t="inlineStr">
        <is>
          <t>摊薄股数 (M)</t>
        </is>
      </c>
      <c r="B6" s="6" t="n">
        <v>700</v>
      </c>
    </row>
    <row r="7">
      <c r="A7" s="4" t="inlineStr">
        <is>
          <t>市值 ($M)</t>
        </is>
      </c>
      <c r="B7" s="6" t="n">
        <v>192000</v>
      </c>
    </row>
    <row r="8">
      <c r="A8" s="4" t="inlineStr">
        <is>
          <t>FY27 营收指引 ($M)</t>
        </is>
      </c>
      <c r="B8" s="6" t="n">
        <v>11500</v>
      </c>
    </row>
    <row r="9">
      <c r="A9" s="4" t="inlineStr">
        <is>
          <t>FY28 营收目标 ($M)</t>
        </is>
      </c>
      <c r="B9" s="6" t="n">
        <v>16500</v>
      </c>
    </row>
    <row r="10">
      <c r="A10" s="4" t="inlineStr">
        <is>
          <t>卖方目标价中值 ($)</t>
        </is>
      </c>
      <c r="B10" s="5" t="n">
        <v>210</v>
      </c>
    </row>
    <row r="12">
      <c r="A12" s="3" t="inlineStr">
        <is>
          <t>情景假设（FY28 营收 × 净利率 → EPS × P/E）</t>
        </is>
      </c>
    </row>
    <row r="13">
      <c r="A13" s="7" t="inlineStr">
        <is>
          <t>情景</t>
        </is>
      </c>
      <c r="B13" s="7" t="inlineStr">
        <is>
          <t>FY28营收($M)</t>
        </is>
      </c>
      <c r="C13" s="7" t="inlineStr">
        <is>
          <t>净利率</t>
        </is>
      </c>
      <c r="D13" s="7" t="inlineStr">
        <is>
          <t>FY28 P/E</t>
        </is>
      </c>
      <c r="E13" s="7" t="inlineStr">
        <is>
          <t>概率</t>
        </is>
      </c>
    </row>
    <row r="14">
      <c r="A14" s="8" t="inlineStr">
        <is>
          <t>乐观 Bull</t>
        </is>
      </c>
      <c r="B14" s="9" t="n">
        <v>16500</v>
      </c>
      <c r="C14" s="10" t="n">
        <v>0.32</v>
      </c>
      <c r="D14" s="11" t="n">
        <v>50</v>
      </c>
      <c r="E14" s="12" t="n">
        <v>0.3</v>
      </c>
    </row>
    <row r="15">
      <c r="A15" s="13" t="inlineStr">
        <is>
          <t>中性 Base</t>
        </is>
      </c>
      <c r="B15" s="14" t="n">
        <v>14000</v>
      </c>
      <c r="C15" s="15" t="n">
        <v>0.3</v>
      </c>
      <c r="D15" s="16" t="n">
        <v>38</v>
      </c>
      <c r="E15" s="17" t="n">
        <v>0.45</v>
      </c>
    </row>
    <row r="16">
      <c r="A16" s="18" t="inlineStr">
        <is>
          <t>悲观 Bear</t>
        </is>
      </c>
      <c r="B16" s="19" t="n">
        <v>11000</v>
      </c>
      <c r="C16" s="20" t="n">
        <v>0.27</v>
      </c>
      <c r="D16" s="21" t="n">
        <v>28</v>
      </c>
      <c r="E16" s="22" t="n">
        <v>0.25</v>
      </c>
    </row>
    <row r="17">
      <c r="A17" s="2" t="inlineStr">
        <is>
          <t>注：FY28 营收、净利率、P/E、概率均为推算/模型化口径，公司仅披露 FY28 $16.5B 营收目标（非利润指引）。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</cols>
  <sheetData>
    <row r="1">
      <c r="A1" s="1" t="inlineStr">
        <is>
          <t>年度财务模型（FY25-FY29；FY25-26 为实际，其后模型化口径）</t>
        </is>
      </c>
    </row>
    <row r="2">
      <c r="A2" s="2" t="inlineStr">
        <is>
          <t>蓝色=输入；黑色=公式。净利率/EPS 为模型推算；P/E 按当前股价反算。</t>
        </is>
      </c>
    </row>
    <row r="4">
      <c r="A4" s="7" t="inlineStr">
        <is>
          <t>($M)</t>
        </is>
      </c>
      <c r="B4" s="7" t="inlineStr">
        <is>
          <t>FY25A</t>
        </is>
      </c>
      <c r="C4" s="7" t="inlineStr">
        <is>
          <t>FY26A</t>
        </is>
      </c>
      <c r="D4" s="7" t="inlineStr">
        <is>
          <t>FY27E</t>
        </is>
      </c>
      <c r="E4" s="7" t="inlineStr">
        <is>
          <t>FY28E</t>
        </is>
      </c>
      <c r="F4" s="7" t="inlineStr">
        <is>
          <t>FY29E</t>
        </is>
      </c>
    </row>
    <row r="5">
      <c r="A5" s="23" t="inlineStr">
        <is>
          <t>营收</t>
        </is>
      </c>
      <c r="B5" s="6" t="n">
        <v>5500</v>
      </c>
      <c r="C5" s="6" t="n">
        <v>8200</v>
      </c>
      <c r="D5" s="6" t="n">
        <v>11500</v>
      </c>
      <c r="E5" s="6" t="n">
        <v>14000</v>
      </c>
      <c r="F5" s="6" t="n">
        <v>16500</v>
      </c>
    </row>
    <row r="6">
      <c r="A6" s="4" t="inlineStr">
        <is>
          <t>YoY %</t>
        </is>
      </c>
      <c r="B6" s="24" t="n">
        <v>-0.07000000000000001</v>
      </c>
      <c r="C6" s="25">
        <f>C5/B5-1</f>
        <v/>
      </c>
      <c r="D6" s="25">
        <f>D5/C5-1</f>
        <v/>
      </c>
      <c r="E6" s="25">
        <f>E5/D5-1</f>
        <v/>
      </c>
      <c r="F6" s="25">
        <f>F5/E5-1</f>
        <v/>
      </c>
    </row>
    <row r="7">
      <c r="A7" s="4" t="inlineStr">
        <is>
          <t>Non-GAAP 毛利率</t>
        </is>
      </c>
      <c r="B7" s="24" t="n">
        <v>0.61</v>
      </c>
      <c r="C7" s="24" t="n">
        <v>0.59</v>
      </c>
      <c r="D7" s="24" t="n">
        <v>0.575</v>
      </c>
      <c r="E7" s="24" t="n">
        <v>0.5600000000000001</v>
      </c>
      <c r="F7" s="24" t="n">
        <v>0.55</v>
      </c>
    </row>
    <row r="8">
      <c r="A8" s="4" t="inlineStr">
        <is>
          <t>净利率（模型）</t>
        </is>
      </c>
      <c r="B8" s="24" t="n">
        <v>0.18</v>
      </c>
      <c r="C8" s="24" t="n">
        <v>0.24</v>
      </c>
      <c r="D8" s="24" t="n">
        <v>0.28</v>
      </c>
      <c r="E8" s="24" t="n">
        <v>0.3</v>
      </c>
      <c r="F8" s="24" t="n">
        <v>0.31</v>
      </c>
    </row>
    <row r="9">
      <c r="A9" s="23" t="inlineStr">
        <is>
          <t>净利润（模型）</t>
        </is>
      </c>
      <c r="B9" s="26">
        <f>B5*B8</f>
        <v/>
      </c>
      <c r="C9" s="26">
        <f>C5*C8</f>
        <v/>
      </c>
      <c r="D9" s="26">
        <f>D5*D8</f>
        <v/>
      </c>
      <c r="E9" s="26">
        <f>E5*E8</f>
        <v/>
      </c>
      <c r="F9" s="26">
        <f>F5*F8</f>
        <v/>
      </c>
    </row>
    <row r="10">
      <c r="A10" s="4" t="inlineStr">
        <is>
          <t>EPS ($)</t>
        </is>
      </c>
      <c r="B10" s="27">
        <f>B9/'假设'!$B$6</f>
        <v/>
      </c>
      <c r="C10" s="27">
        <f>C9/'假设'!$B$6</f>
        <v/>
      </c>
      <c r="D10" s="27">
        <f>D9/'假设'!$B$6</f>
        <v/>
      </c>
      <c r="E10" s="27">
        <f>E9/'假设'!$B$6</f>
        <v/>
      </c>
      <c r="F10" s="27">
        <f>F9/'假设'!$B$6</f>
        <v/>
      </c>
    </row>
    <row r="11">
      <c r="A11" s="13" t="inlineStr">
        <is>
          <t>隐含 P/E @ 现价</t>
        </is>
      </c>
      <c r="B11" s="28">
        <f>'假设'!$B$5/B10</f>
        <v/>
      </c>
      <c r="C11" s="28">
        <f>'假设'!$B$5/C10</f>
        <v/>
      </c>
      <c r="D11" s="28">
        <f>'假设'!$B$5/D10</f>
        <v/>
      </c>
      <c r="E11" s="28">
        <f>'假设'!$B$5/E10</f>
        <v/>
      </c>
      <c r="F11" s="28">
        <f>'假设'!$B$5/F10</f>
        <v/>
      </c>
    </row>
    <row r="13">
      <c r="A13" s="2" t="inlineStr">
        <is>
          <t>观察：FY27 隐含 P/E ≈ 55x（=卖方'Forward P/E 54.9x'）；FY28 目标兑现下回落到 ≈ 38x。当前估值依赖 FY28 目标 100% 兑现。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selection activeCell="A1" sqref="A1"/>
    </sheetView>
  </sheetViews>
  <sheetFormatPr baseColWidth="8" defaultRowHeight="15"/>
  <cols>
    <col width="2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</cols>
  <sheetData>
    <row r="1">
      <c r="A1" s="1" t="inlineStr">
        <is>
          <t>DCF（illustrative）—— 永续增长终值法（模型化口径）</t>
        </is>
      </c>
    </row>
    <row r="2">
      <c r="A2" s="2" t="inlineStr">
        <is>
          <t>MRVL 已是 FCF 正公司；本表为说明性建模，仅作交叉验证。WACC/Beta/利润率路径均为推算。</t>
        </is>
      </c>
    </row>
    <row r="4">
      <c r="A4" s="3" t="inlineStr">
        <is>
          <t>WACC 分解（推算）</t>
        </is>
      </c>
    </row>
    <row r="5">
      <c r="A5" s="4" t="inlineStr">
        <is>
          <t>无风险利率 Rf</t>
        </is>
      </c>
      <c r="B5" s="24" t="n">
        <v>0.035</v>
      </c>
    </row>
    <row r="6">
      <c r="A6" s="4" t="inlineStr">
        <is>
          <t>Beta</t>
        </is>
      </c>
      <c r="B6" s="29" t="n">
        <v>1.5</v>
      </c>
    </row>
    <row r="7">
      <c r="A7" s="4" t="inlineStr">
        <is>
          <t>股权风险溢价 ERP</t>
        </is>
      </c>
      <c r="B7" s="24" t="n">
        <v>0.05</v>
      </c>
    </row>
    <row r="8">
      <c r="A8" s="4" t="inlineStr">
        <is>
          <t>税率</t>
        </is>
      </c>
      <c r="B8" s="24" t="n">
        <v>0.15</v>
      </c>
    </row>
    <row r="9">
      <c r="A9" s="4" t="inlineStr">
        <is>
          <t>永续增长 g</t>
        </is>
      </c>
      <c r="B9" s="24" t="n">
        <v>0.035</v>
      </c>
    </row>
    <row r="10">
      <c r="A10" s="13" t="inlineStr">
        <is>
          <t>股权成本 Ke ≈ WACC</t>
        </is>
      </c>
      <c r="B10" s="30">
        <f>B5+B6*B7</f>
        <v/>
      </c>
    </row>
    <row r="12">
      <c r="A12" s="7" t="inlineStr">
        <is>
          <t>($M)</t>
        </is>
      </c>
      <c r="B12" s="7" t="inlineStr">
        <is>
          <t>FY27E</t>
        </is>
      </c>
      <c r="C12" s="7" t="inlineStr">
        <is>
          <t>FY28E</t>
        </is>
      </c>
      <c r="D12" s="7" t="inlineStr">
        <is>
          <t>FY29E</t>
        </is>
      </c>
      <c r="E12" s="7" t="inlineStr">
        <is>
          <t>FY30E</t>
        </is>
      </c>
      <c r="F12" s="7" t="inlineStr">
        <is>
          <t>FY31E</t>
        </is>
      </c>
      <c r="G12" s="7" t="inlineStr">
        <is>
          <t>FY32E</t>
        </is>
      </c>
      <c r="H12" s="7" t="inlineStr">
        <is>
          <t>FY33E</t>
        </is>
      </c>
    </row>
    <row r="13">
      <c r="A13" s="4" t="inlineStr">
        <is>
          <t>折现期 t</t>
        </is>
      </c>
      <c r="B13" s="31" t="n">
        <v>1</v>
      </c>
      <c r="C13" s="31" t="n">
        <v>2</v>
      </c>
      <c r="D13" s="31" t="n">
        <v>3</v>
      </c>
      <c r="E13" s="31" t="n">
        <v>4</v>
      </c>
      <c r="F13" s="31" t="n">
        <v>5</v>
      </c>
      <c r="G13" s="31" t="n">
        <v>6</v>
      </c>
      <c r="H13" s="31" t="n">
        <v>7</v>
      </c>
    </row>
    <row r="14">
      <c r="A14" s="4" t="inlineStr">
        <is>
          <t>营收</t>
        </is>
      </c>
      <c r="B14" s="6" t="n">
        <v>11500</v>
      </c>
      <c r="C14" s="6" t="n">
        <v>14000</v>
      </c>
      <c r="D14" s="6" t="n">
        <v>16500</v>
      </c>
      <c r="E14" s="6" t="n">
        <v>19000</v>
      </c>
      <c r="F14" s="6" t="n">
        <v>21500</v>
      </c>
      <c r="G14" s="6" t="n">
        <v>24000</v>
      </c>
      <c r="H14" s="6" t="n">
        <v>26500</v>
      </c>
    </row>
    <row r="15">
      <c r="A15" s="4" t="inlineStr">
        <is>
          <t>EBIT 利润率</t>
        </is>
      </c>
      <c r="B15" s="24" t="n">
        <v>0.26</v>
      </c>
      <c r="C15" s="24" t="n">
        <v>0.29</v>
      </c>
      <c r="D15" s="24" t="n">
        <v>0.31</v>
      </c>
      <c r="E15" s="24" t="n">
        <v>0.32</v>
      </c>
      <c r="F15" s="24" t="n">
        <v>0.33</v>
      </c>
      <c r="G15" s="24" t="n">
        <v>0.33</v>
      </c>
      <c r="H15" s="24" t="n">
        <v>0.33</v>
      </c>
    </row>
    <row r="16">
      <c r="A16" s="4" t="inlineStr">
        <is>
          <t>EBIT</t>
        </is>
      </c>
      <c r="B16" s="26">
        <f>B14*B15</f>
        <v/>
      </c>
      <c r="C16" s="26">
        <f>C14*C15</f>
        <v/>
      </c>
      <c r="D16" s="26">
        <f>D14*D15</f>
        <v/>
      </c>
      <c r="E16" s="26">
        <f>E14*E15</f>
        <v/>
      </c>
      <c r="F16" s="26">
        <f>F14*F15</f>
        <v/>
      </c>
      <c r="G16" s="26">
        <f>G14*G15</f>
        <v/>
      </c>
      <c r="H16" s="26">
        <f>H14*H15</f>
        <v/>
      </c>
    </row>
    <row r="17">
      <c r="A17" s="4" t="inlineStr">
        <is>
          <t>D&amp;A</t>
        </is>
      </c>
      <c r="B17" s="6" t="n">
        <v>400</v>
      </c>
      <c r="C17" s="6" t="n">
        <v>480</v>
      </c>
      <c r="D17" s="6" t="n">
        <v>560</v>
      </c>
      <c r="E17" s="6" t="n">
        <v>640</v>
      </c>
      <c r="F17" s="6" t="n">
        <v>720</v>
      </c>
      <c r="G17" s="6" t="n">
        <v>800</v>
      </c>
      <c r="H17" s="6" t="n">
        <v>880</v>
      </c>
    </row>
    <row r="18">
      <c r="A18" s="4" t="inlineStr">
        <is>
          <t>CapEx</t>
        </is>
      </c>
      <c r="B18" s="6" t="n">
        <v>350</v>
      </c>
      <c r="C18" s="6" t="n">
        <v>420</v>
      </c>
      <c r="D18" s="6" t="n">
        <v>500</v>
      </c>
      <c r="E18" s="6" t="n">
        <v>570</v>
      </c>
      <c r="F18" s="6" t="n">
        <v>640</v>
      </c>
      <c r="G18" s="6" t="n">
        <v>720</v>
      </c>
      <c r="H18" s="6" t="n">
        <v>790</v>
      </c>
    </row>
    <row r="19">
      <c r="A19" s="4" t="inlineStr">
        <is>
          <t>ΔWC</t>
        </is>
      </c>
      <c r="B19" s="6" t="n">
        <v>200</v>
      </c>
      <c r="C19" s="6" t="n">
        <v>250</v>
      </c>
      <c r="D19" s="6" t="n">
        <v>260</v>
      </c>
      <c r="E19" s="6" t="n">
        <v>220</v>
      </c>
      <c r="F19" s="6" t="n">
        <v>200</v>
      </c>
      <c r="G19" s="6" t="n">
        <v>180</v>
      </c>
      <c r="H19" s="6" t="n">
        <v>160</v>
      </c>
    </row>
    <row r="20">
      <c r="A20" s="13" t="inlineStr">
        <is>
          <t>UFCF</t>
        </is>
      </c>
      <c r="B20" s="32">
        <f>B16*(1-$B$8)+B17-B18-B19</f>
        <v/>
      </c>
      <c r="C20" s="32">
        <f>C16*(1-$B$8)+C17-C18-C19</f>
        <v/>
      </c>
      <c r="D20" s="32">
        <f>D16*(1-$B$8)+D17-D18-D19</f>
        <v/>
      </c>
      <c r="E20" s="32">
        <f>E16*(1-$B$8)+E17-E18-E19</f>
        <v/>
      </c>
      <c r="F20" s="32">
        <f>F16*(1-$B$8)+F17-F18-F19</f>
        <v/>
      </c>
      <c r="G20" s="32">
        <f>G16*(1-$B$8)+G17-G18-G19</f>
        <v/>
      </c>
      <c r="H20" s="32">
        <f>H16*(1-$B$8)+H17-H18-H19</f>
        <v/>
      </c>
    </row>
    <row r="21">
      <c r="A21" s="4" t="inlineStr">
        <is>
          <t>折现因子</t>
        </is>
      </c>
      <c r="B21" s="33">
        <f>1/(1+$B$10)^B13</f>
        <v/>
      </c>
      <c r="C21" s="33">
        <f>1/(1+$B$10)^C13</f>
        <v/>
      </c>
      <c r="D21" s="33">
        <f>1/(1+$B$10)^D13</f>
        <v/>
      </c>
      <c r="E21" s="33">
        <f>1/(1+$B$10)^E13</f>
        <v/>
      </c>
      <c r="F21" s="33">
        <f>1/(1+$B$10)^F13</f>
        <v/>
      </c>
      <c r="G21" s="33">
        <f>1/(1+$B$10)^G13</f>
        <v/>
      </c>
      <c r="H21" s="33">
        <f>1/(1+$B$10)^H13</f>
        <v/>
      </c>
    </row>
    <row r="22">
      <c r="A22" s="4" t="inlineStr">
        <is>
          <t>PV(UFCF)</t>
        </is>
      </c>
      <c r="B22" s="26">
        <f>B20*B21</f>
        <v/>
      </c>
      <c r="C22" s="26">
        <f>C20*C21</f>
        <v/>
      </c>
      <c r="D22" s="26">
        <f>D20*D21</f>
        <v/>
      </c>
      <c r="E22" s="26">
        <f>E20*E21</f>
        <v/>
      </c>
      <c r="F22" s="26">
        <f>F20*F21</f>
        <v/>
      </c>
      <c r="G22" s="26">
        <f>G20*G21</f>
        <v/>
      </c>
      <c r="H22" s="26">
        <f>H20*H21</f>
        <v/>
      </c>
    </row>
    <row r="24">
      <c r="A24" s="4" t="inlineStr">
        <is>
          <t>PV(UFCF) 合计</t>
        </is>
      </c>
      <c r="B24" s="26">
        <f>SUM(B22:H22)</f>
        <v/>
      </c>
    </row>
    <row r="25">
      <c r="A25" s="4" t="inlineStr">
        <is>
          <t>终值 TV = UFCF₃₃×(1+g)/(WACC-g)</t>
        </is>
      </c>
      <c r="B25" s="26">
        <f>H20*(1+B9)/(B10-B9)</f>
        <v/>
      </c>
    </row>
    <row r="26">
      <c r="A26" s="4" t="inlineStr">
        <is>
          <t>PV(终值)</t>
        </is>
      </c>
      <c r="B26" s="26">
        <f>B25*H21</f>
        <v/>
      </c>
    </row>
    <row r="27">
      <c r="A27" s="4" t="inlineStr">
        <is>
          <t>企业价值 EV</t>
        </is>
      </c>
      <c r="B27" s="26">
        <f>B24+B26</f>
        <v/>
      </c>
    </row>
    <row r="28">
      <c r="A28" s="13" t="inlineStr">
        <is>
          <t>每股价值 ($)（净现金≈0 假设）</t>
        </is>
      </c>
      <c r="B28" s="34">
        <f>B27/'假设'!$B$6</f>
        <v/>
      </c>
    </row>
    <row r="30">
      <c r="A30" s="2" t="inlineStr">
        <is>
          <t>提示：MRVL 现金流贴现对利润率路径与 g 极敏感，本 DCF 仅说明性；主估值锚以 P/E（情景定价表）为准。</t>
        </is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0" customWidth="1" min="3" max="3"/>
    <col width="12" customWidth="1" min="4" max="4"/>
    <col width="12" customWidth="1" min="5" max="5"/>
    <col width="12" customWidth="1" min="6" max="6"/>
    <col width="10" customWidth="1" min="7" max="7"/>
  </cols>
  <sheetData>
    <row r="1">
      <c r="A1" s="1" t="inlineStr">
        <is>
          <t>情景定价（P/E 法，基于 FY28）</t>
        </is>
      </c>
    </row>
    <row r="2">
      <c r="A2" s="2" t="inlineStr">
        <is>
          <t>EPS = FY28营收×净利率/股数；目标价 = EPS×P/E；加权 = Σ(目标价×概率)。</t>
        </is>
      </c>
    </row>
    <row r="4">
      <c r="A4" s="7" t="inlineStr">
        <is>
          <t>情景</t>
        </is>
      </c>
      <c r="B4" s="7" t="inlineStr">
        <is>
          <t>FY28营收($M)</t>
        </is>
      </c>
      <c r="C4" s="7" t="inlineStr">
        <is>
          <t>净利率</t>
        </is>
      </c>
      <c r="D4" s="7" t="inlineStr">
        <is>
          <t>FY28 EPS($)</t>
        </is>
      </c>
      <c r="E4" s="7" t="inlineStr">
        <is>
          <t>FY28 P/E</t>
        </is>
      </c>
      <c r="F4" s="7" t="inlineStr">
        <is>
          <t>目标价($)</t>
        </is>
      </c>
      <c r="G4" s="7" t="inlineStr">
        <is>
          <t>概率</t>
        </is>
      </c>
    </row>
    <row r="5">
      <c r="A5" s="8" t="inlineStr">
        <is>
          <t>乐观 Bull</t>
        </is>
      </c>
      <c r="B5" s="35">
        <f>'假设'!B14</f>
        <v/>
      </c>
      <c r="C5" s="36">
        <f>'假设'!C14</f>
        <v/>
      </c>
      <c r="D5" s="37">
        <f>B5*C5/'假设'!$B$6</f>
        <v/>
      </c>
      <c r="E5" s="38">
        <f>'假设'!D14</f>
        <v/>
      </c>
      <c r="F5" s="39">
        <f>D5*E5</f>
        <v/>
      </c>
      <c r="G5" s="40">
        <f>'假设'!E14</f>
        <v/>
      </c>
    </row>
    <row r="6">
      <c r="A6" s="13" t="inlineStr">
        <is>
          <t>中性 Base</t>
        </is>
      </c>
      <c r="B6" s="41">
        <f>'假设'!B15</f>
        <v/>
      </c>
      <c r="C6" s="42">
        <f>'假设'!C15</f>
        <v/>
      </c>
      <c r="D6" s="43">
        <f>B6*C6/'假设'!$B$6</f>
        <v/>
      </c>
      <c r="E6" s="44">
        <f>'假设'!D15</f>
        <v/>
      </c>
      <c r="F6" s="34">
        <f>D6*E6</f>
        <v/>
      </c>
      <c r="G6" s="45">
        <f>'假设'!E15</f>
        <v/>
      </c>
    </row>
    <row r="7">
      <c r="A7" s="18" t="inlineStr">
        <is>
          <t>悲观 Bear</t>
        </is>
      </c>
      <c r="B7" s="46">
        <f>'假设'!B16</f>
        <v/>
      </c>
      <c r="C7" s="47">
        <f>'假设'!C16</f>
        <v/>
      </c>
      <c r="D7" s="48">
        <f>B7*C7/'假设'!$B$6</f>
        <v/>
      </c>
      <c r="E7" s="49">
        <f>'假设'!D16</f>
        <v/>
      </c>
      <c r="F7" s="50">
        <f>D7*E7</f>
        <v/>
      </c>
      <c r="G7" s="51">
        <f>'假设'!E16</f>
        <v/>
      </c>
    </row>
    <row r="8">
      <c r="A8" s="52" t="inlineStr">
        <is>
          <t>概率加权目标价</t>
        </is>
      </c>
      <c r="F8" s="53">
        <f>SUMPRODUCT(F5:F7,G5:G7)</f>
        <v/>
      </c>
    </row>
    <row r="9">
      <c r="A9" s="52" t="inlineStr">
        <is>
          <t>vs 现价</t>
        </is>
      </c>
      <c r="F9" s="54">
        <f>F8/'假设'!$B$5-1</f>
        <v/>
      </c>
    </row>
    <row r="11">
      <c r="A11" s="2" t="inlineStr">
        <is>
          <t>对照：现价 $274；卖方目标价中值 $207-212（-23~25%）；FY27 forward P/E 54.9x。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2026-06-27T07:20:14Z</dcterms:created>
  <dcterms:modified xmlns:dcterms="http://purl.org/dc/terms/" xmlns:xsi="http://www.w3.org/2001/XMLSchema-instance" xsi:type="dcterms:W3CDTF">2026-06-27T07:20:14Z</dcterms:modified>
</cp:coreProperties>
</file>